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328" tabRatio="794" firstSheet="1" activeTab="5"/>
  </bookViews>
  <sheets>
    <sheet name="BDI - Aliquota ISSQN - 5,0% (2)" sheetId="33" r:id="rId1"/>
    <sheet name="BDI - Aliquota ISSQN - 5,0%" sheetId="16" r:id="rId2"/>
    <sheet name="ENCARGOS SOCIAIS" sheetId="17" r:id="rId3"/>
    <sheet name="composição" sheetId="19" r:id="rId4"/>
    <sheet name="Guarda-Corpo e Corrimão" sheetId="36" r:id="rId5"/>
    <sheet name="CRONOGRAMA FISICO-FINANCEIR 2º" sheetId="24" r:id="rId6"/>
  </sheets>
  <externalReferences>
    <externalReference r:id="rId7"/>
  </externalReferences>
  <definedNames>
    <definedName name="_xlnm.Print_Area" localSheetId="3">composição!$A$1:$I$33</definedName>
    <definedName name="_xlnm.Print_Area" localSheetId="5">'CRONOGRAMA FISICO-FINANCEIR 2º'!$A$1:$J$12</definedName>
    <definedName name="_xlnm.Print_Area" localSheetId="4">'Guarda-Corpo e Corrimão'!$A$4:$I$25</definedName>
    <definedName name="Detalhamento.OpçãoServiços">'CRONOGRAMA FISICO-FINANCEIR 2º'!$B$7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8_1">#REF!</definedName>
    <definedName name="Excel_BuiltIn_Print_Titles_8_1" localSheetId="4">#REF!</definedName>
    <definedName name="Excel_BuiltIn_Print_Titles_8_1">#REF!</definedName>
    <definedName name="PreçoServiçoPorFrente">OFFSET([1]Eventograma_e_Quantitativos!$BM$17,1,0):OFFSET([1]Eventograma_e_Quantitativos!$DJ$198,-1,0)</definedName>
    <definedName name="PreçoServiçosPorFrente.Executados">OFFSET([1]Eventograma_e_Quantitativos!$DM$17,1,0):OFFSET([1]Eventograma_e_Quantitativos!$FJ$198,-1,0)</definedName>
    <definedName name="_xlnm.Print_Titles" localSheetId="3">composição!$1:$3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4" l="1"/>
  <c r="J7" i="24"/>
  <c r="J8" i="24"/>
  <c r="H6" i="24"/>
  <c r="H7" i="24"/>
  <c r="H8" i="24"/>
  <c r="F6" i="24"/>
  <c r="F8" i="24"/>
  <c r="H43" i="19" l="1"/>
  <c r="H44" i="19"/>
  <c r="H42" i="19"/>
  <c r="H39" i="19"/>
  <c r="H38" i="19"/>
  <c r="H31" i="19"/>
  <c r="H32" i="19"/>
  <c r="H30" i="19"/>
  <c r="H29" i="19"/>
  <c r="H28" i="19"/>
  <c r="H27" i="19"/>
  <c r="H26" i="19"/>
  <c r="D19" i="36" l="1"/>
  <c r="E24" i="36" l="1"/>
  <c r="F16" i="19" l="1"/>
  <c r="F15" i="19"/>
  <c r="F11" i="19"/>
  <c r="H41" i="19"/>
  <c r="I41" i="19" s="1"/>
  <c r="H40" i="19"/>
  <c r="I40" i="19" s="1"/>
  <c r="I44" i="19"/>
  <c r="F44" i="19"/>
  <c r="I43" i="19"/>
  <c r="I42" i="19"/>
  <c r="F42" i="19"/>
  <c r="I39" i="19"/>
  <c r="F38" i="19"/>
  <c r="I38" i="19" s="1"/>
  <c r="D24" i="36"/>
  <c r="D23" i="36"/>
  <c r="I45" i="19" l="1"/>
  <c r="G24" i="36" s="1"/>
  <c r="I18" i="19"/>
  <c r="I17" i="19" l="1"/>
  <c r="G6" i="19" l="1"/>
  <c r="B8" i="24" l="1"/>
  <c r="A8" i="24"/>
  <c r="B7" i="24"/>
  <c r="A7" i="24"/>
  <c r="B6" i="24"/>
  <c r="A6" i="24"/>
  <c r="F27" i="19" l="1"/>
  <c r="E22" i="36"/>
  <c r="F26" i="19"/>
  <c r="I26" i="19" s="1"/>
  <c r="I27" i="19"/>
  <c r="F28" i="19"/>
  <c r="I28" i="19" s="1"/>
  <c r="F32" i="19"/>
  <c r="I32" i="19" s="1"/>
  <c r="I31" i="19"/>
  <c r="F30" i="19"/>
  <c r="I30" i="19" s="1"/>
  <c r="I29" i="19"/>
  <c r="E21" i="36"/>
  <c r="I12" i="19"/>
  <c r="I13" i="19"/>
  <c r="I20" i="19"/>
  <c r="I11" i="19"/>
  <c r="F21" i="19"/>
  <c r="I21" i="19" s="1"/>
  <c r="F19" i="19"/>
  <c r="I19" i="19" s="1"/>
  <c r="I16" i="19"/>
  <c r="I15" i="19"/>
  <c r="F14" i="19"/>
  <c r="I14" i="19" s="1"/>
  <c r="D22" i="36"/>
  <c r="I22" i="19" l="1"/>
  <c r="F21" i="36" s="1"/>
  <c r="G21" i="36" s="1"/>
  <c r="I33" i="19"/>
  <c r="F22" i="36" s="1"/>
  <c r="G22" i="36" l="1"/>
  <c r="F24" i="36"/>
  <c r="C21" i="33"/>
  <c r="C23" i="33" s="1"/>
  <c r="C13" i="33"/>
  <c r="C9" i="33"/>
  <c r="C25" i="33" l="1"/>
  <c r="C24" i="33" s="1"/>
  <c r="C11" i="36"/>
  <c r="E11" i="36" s="1"/>
  <c r="C20" i="16" l="1"/>
  <c r="C22" i="16" s="1"/>
  <c r="C12" i="16"/>
  <c r="C8" i="16"/>
  <c r="C10" i="36" l="1"/>
  <c r="E10" i="36" s="1"/>
  <c r="C24" i="16"/>
  <c r="C38" i="17"/>
  <c r="C34" i="17"/>
  <c r="C27" i="17"/>
  <c r="C15" i="17"/>
  <c r="G19" i="36" l="1"/>
  <c r="H19" i="36" s="1"/>
  <c r="C7" i="24" s="1"/>
  <c r="G23" i="36"/>
  <c r="H23" i="36" s="1"/>
  <c r="H21" i="36"/>
  <c r="H24" i="36"/>
  <c r="H22" i="36"/>
  <c r="H25" i="36" l="1"/>
  <c r="I20" i="36"/>
  <c r="C8" i="24" s="1"/>
  <c r="H6" i="19"/>
  <c r="G7" i="19" l="1"/>
  <c r="G17" i="36" s="1"/>
  <c r="H17" i="36" s="1"/>
  <c r="C6" i="24" l="1"/>
  <c r="D15" i="17"/>
  <c r="C39" i="17"/>
  <c r="D27" i="17"/>
  <c r="D34" i="17"/>
  <c r="D38" i="17"/>
  <c r="D39" i="17" l="1"/>
  <c r="J6" i="19"/>
  <c r="H10" i="24"/>
  <c r="C10" i="24"/>
  <c r="C12" i="36"/>
  <c r="C13" i="36"/>
  <c r="C23" i="16"/>
  <c r="D6" i="24" l="1"/>
  <c r="J10" i="24"/>
  <c r="D8" i="24" l="1"/>
  <c r="D7" i="24"/>
  <c r="D10" i="24" l="1"/>
  <c r="I10" i="24"/>
  <c r="G10" i="24" l="1"/>
  <c r="F7" i="24"/>
  <c r="F10" i="24" l="1"/>
  <c r="F11" i="24" s="1"/>
  <c r="E10" i="24"/>
  <c r="H11" i="24" l="1"/>
  <c r="E11" i="24"/>
  <c r="G11" i="24" l="1"/>
  <c r="J11" i="24"/>
  <c r="I11" i="24" s="1"/>
</calcChain>
</file>

<file path=xl/sharedStrings.xml><?xml version="1.0" encoding="utf-8"?>
<sst xmlns="http://schemas.openxmlformats.org/spreadsheetml/2006/main" count="306" uniqueCount="200">
  <si>
    <t>ITEM</t>
  </si>
  <si>
    <t>DISCRIMINAÇÃO DOS SERVIÇOS</t>
  </si>
  <si>
    <t>UN</t>
  </si>
  <si>
    <t>QTDES</t>
  </si>
  <si>
    <t>Unitário</t>
  </si>
  <si>
    <t>Parcial</t>
  </si>
  <si>
    <t>Total</t>
  </si>
  <si>
    <t>2.1</t>
  </si>
  <si>
    <t>3.1</t>
  </si>
  <si>
    <t>Proprietário  :             CENTRO GASTRO ENDOSCÓPICO</t>
  </si>
  <si>
    <t>3.2</t>
  </si>
  <si>
    <t>DESCRIÇÃO</t>
  </si>
  <si>
    <t>CNPJ.: 03214160000121</t>
  </si>
  <si>
    <t>PREFEITURA MUNICIPAL DE VILA BELA DA SANTÍSSIMA TRINDADE  - MT</t>
  </si>
  <si>
    <t>Alíquota de Vila Bela da SS. Trindade = 5,0%</t>
  </si>
  <si>
    <t>Para Mão de Obra</t>
  </si>
  <si>
    <t>Localidade / alíquota ISSQN</t>
  </si>
  <si>
    <t>Preço de Venda - PV</t>
  </si>
  <si>
    <t>BDI Final com impostos</t>
  </si>
  <si>
    <t>Custo Direto - CD</t>
  </si>
  <si>
    <t>BDI COM IMPOSTOS</t>
  </si>
  <si>
    <t>Sub-total</t>
  </si>
  <si>
    <t>Contribuição Previdenciária - Lei N° 13.161/15</t>
  </si>
  <si>
    <t>2,00% de PV</t>
  </si>
  <si>
    <t>H - ISSQN</t>
  </si>
  <si>
    <t>3,00% de PV</t>
  </si>
  <si>
    <t>G - COFINS</t>
  </si>
  <si>
    <t>0,65% de PV</t>
  </si>
  <si>
    <t>F - PIS</t>
  </si>
  <si>
    <t>% SOBRE PV</t>
  </si>
  <si>
    <t>TAXAS E IMPOSTOS</t>
  </si>
  <si>
    <t>BDI SEM IMPOSTOS</t>
  </si>
  <si>
    <t>E - Lucro Operacional</t>
  </si>
  <si>
    <t>LUCRO</t>
  </si>
  <si>
    <t xml:space="preserve">G - Garantias </t>
  </si>
  <si>
    <t>S - Seguros e Garantias Contratuais</t>
  </si>
  <si>
    <t>C - Riscos</t>
  </si>
  <si>
    <t>DF - Custos Financeiros</t>
  </si>
  <si>
    <t>AC - Administração Central</t>
  </si>
  <si>
    <t>ITENS RELATIVOS À ADMINISTRAÇÃO CENTRAL</t>
  </si>
  <si>
    <t>COMPOSIÇÃO DA PARCELA DE BDI (BONIFICAÇÕES E DESPESA INDIRETAS)</t>
  </si>
  <si>
    <t>TOTAL (A+B+C+D)</t>
  </si>
  <si>
    <t>D</t>
  </si>
  <si>
    <t>Reincidência de Grupo A Sobre Aviso Prévio Trabalhado e Reincidência do FGTS Sobre Aviso Prévio Indenizado</t>
  </si>
  <si>
    <t>D2</t>
  </si>
  <si>
    <t>Reincidência de Grupo A Sobre Grupo B</t>
  </si>
  <si>
    <t>D1</t>
  </si>
  <si>
    <t>GRUPO D</t>
  </si>
  <si>
    <t>C</t>
  </si>
  <si>
    <t>Indenização Adicional</t>
  </si>
  <si>
    <t>C5</t>
  </si>
  <si>
    <t>Depósito Rescisão Sem Justa Causa</t>
  </si>
  <si>
    <t>C4</t>
  </si>
  <si>
    <t>Férias Indenizadas</t>
  </si>
  <si>
    <t>C3</t>
  </si>
  <si>
    <t>Aviso Prévio Trabalhado</t>
  </si>
  <si>
    <t>C2</t>
  </si>
  <si>
    <t>Aviso Prévio Indenizado</t>
  </si>
  <si>
    <t>C1</t>
  </si>
  <si>
    <t>GRUPO C</t>
  </si>
  <si>
    <t>B</t>
  </si>
  <si>
    <t>Salário Maternidade</t>
  </si>
  <si>
    <t>B10</t>
  </si>
  <si>
    <t>Férias Gozadas</t>
  </si>
  <si>
    <t>B9</t>
  </si>
  <si>
    <t>Auxílio Acidente de Trabalho</t>
  </si>
  <si>
    <t>B8</t>
  </si>
  <si>
    <t>Não incide</t>
  </si>
  <si>
    <t>Dias de chuvas</t>
  </si>
  <si>
    <t>B7</t>
  </si>
  <si>
    <t>Faltas Justificadas</t>
  </si>
  <si>
    <t>B6</t>
  </si>
  <si>
    <t>Licença Paternidade</t>
  </si>
  <si>
    <t>B5</t>
  </si>
  <si>
    <t>13º Salario</t>
  </si>
  <si>
    <t>B4</t>
  </si>
  <si>
    <t>Auxilio - Enfermidade</t>
  </si>
  <si>
    <t>B3</t>
  </si>
  <si>
    <t>Feriados</t>
  </si>
  <si>
    <t>B2</t>
  </si>
  <si>
    <t>Repouso Semanal Remunerado</t>
  </si>
  <si>
    <t>B1</t>
  </si>
  <si>
    <t>GRUPO B</t>
  </si>
  <si>
    <t>A</t>
  </si>
  <si>
    <t>SECONCI</t>
  </si>
  <si>
    <t>A9</t>
  </si>
  <si>
    <t>FGTS</t>
  </si>
  <si>
    <t>A8</t>
  </si>
  <si>
    <t>Seguro Contra Acidentes de Trabalho</t>
  </si>
  <si>
    <t>A7</t>
  </si>
  <si>
    <t>Salario Educação</t>
  </si>
  <si>
    <t>A6</t>
  </si>
  <si>
    <t>SEBRAE</t>
  </si>
  <si>
    <t>A5</t>
  </si>
  <si>
    <t>INCRA</t>
  </si>
  <si>
    <t>A4</t>
  </si>
  <si>
    <t>SENAI</t>
  </si>
  <si>
    <t>A3</t>
  </si>
  <si>
    <t>SESI</t>
  </si>
  <si>
    <t>A2</t>
  </si>
  <si>
    <t>INSS</t>
  </si>
  <si>
    <t>A1</t>
  </si>
  <si>
    <t>GRUPO A</t>
  </si>
  <si>
    <t>MENSALISTA (%)</t>
  </si>
  <si>
    <t>HORISTA (%)</t>
  </si>
  <si>
    <t>COM DESONERAÇÃO</t>
  </si>
  <si>
    <t>CÓDIGO</t>
  </si>
  <si>
    <t xml:space="preserve">ESCALA SALARIAL DE MÃO-DE-OBRA </t>
  </si>
  <si>
    <t>COMPOSIÇÃO DOS ENCARGOS SOCIAIS</t>
  </si>
  <si>
    <t>PREÇO SEM BDI</t>
  </si>
  <si>
    <t>PREÇO COM BDI</t>
  </si>
  <si>
    <t>CODIGO</t>
  </si>
  <si>
    <t>VALOR</t>
  </si>
  <si>
    <t xml:space="preserve">TOTAL DA AREA CONSTRUIDA </t>
  </si>
  <si>
    <t>VALOR DO BDI</t>
  </si>
  <si>
    <t>VALOR DAS LEIS SOCIAIS HORISTA</t>
  </si>
  <si>
    <t>VALOR DAS LEIS SOCIAIS MENSALISTA</t>
  </si>
  <si>
    <t xml:space="preserve">un </t>
  </si>
  <si>
    <t>ml</t>
  </si>
  <si>
    <t>Administração local</t>
  </si>
  <si>
    <t>LOCAL</t>
  </si>
  <si>
    <t>CP-01</t>
  </si>
  <si>
    <t>Itens</t>
  </si>
  <si>
    <t>Referencia</t>
  </si>
  <si>
    <t>Codigo</t>
  </si>
  <si>
    <t>Especificação</t>
  </si>
  <si>
    <t>Unidade</t>
  </si>
  <si>
    <t>Valor</t>
  </si>
  <si>
    <t>Quant.</t>
  </si>
  <si>
    <t>Custo total</t>
  </si>
  <si>
    <t>Total do item</t>
  </si>
  <si>
    <t>itens</t>
  </si>
  <si>
    <t>ITENS</t>
  </si>
  <si>
    <t>SERVIÇOS</t>
  </si>
  <si>
    <t>%</t>
  </si>
  <si>
    <t>TOTAL GERAL</t>
  </si>
  <si>
    <t>TOTAL  ACUMULADO</t>
  </si>
  <si>
    <t>kg</t>
  </si>
  <si>
    <t>DATA DE REFERENCIA TECNICA DA PLANILHA SINAPI</t>
  </si>
  <si>
    <t>Descrição</t>
  </si>
  <si>
    <t>Unid</t>
  </si>
  <si>
    <t>Sinapi</t>
  </si>
  <si>
    <t>Valor Sinapi</t>
  </si>
  <si>
    <t>Valor Total</t>
  </si>
  <si>
    <t>Total do serviço</t>
  </si>
  <si>
    <t>3.3</t>
  </si>
  <si>
    <t>88316</t>
  </si>
  <si>
    <t>SERVENTE COM ENCARGOS COMPLEMENTARES</t>
  </si>
  <si>
    <t>PEDREIRO COM ENCARGOS COMPLEMENTARES</t>
  </si>
  <si>
    <t>H</t>
  </si>
  <si>
    <t>DATA DA CONFECÇÃO DO ORÇAMENTO</t>
  </si>
  <si>
    <t>CIDADE VILA BELA DA SANTISSIMA TRINDADE - MT</t>
  </si>
  <si>
    <t>40% Base de calculo</t>
  </si>
  <si>
    <t>DATA BASE</t>
  </si>
  <si>
    <t>FORNECOMENTO DE MATERIAIS E EQUIPAMENTOS</t>
  </si>
  <si>
    <t>VALOR DO BDI FORNECIMENTO DE MATERIAIS E EQUIPAMENTOS</t>
  </si>
  <si>
    <t>CP-02</t>
  </si>
  <si>
    <t>CP-03</t>
  </si>
  <si>
    <t>Total geral do orçamento</t>
  </si>
  <si>
    <t>Parabolt 1/2mm, forneecimento e instalação</t>
  </si>
  <si>
    <t xml:space="preserve">Obra:  TERMINAL TURISTICO DE VILA BELA </t>
  </si>
  <si>
    <t>88315</t>
  </si>
  <si>
    <t>SERRALHEIRO COM ENCARGOS COMPLEMENTARES</t>
  </si>
  <si>
    <t>GRADE DE PROTEÇÃO MODELO 02</t>
  </si>
  <si>
    <t>GRADE DE PROTEÇÃO MODELO 01</t>
  </si>
  <si>
    <t>Guarda corpo em tubo galvanizado, fornecimento e instalaçao, modelo 02</t>
  </si>
  <si>
    <t>Corrimão simples em tubo galvanizado, fornecimento e instalação</t>
  </si>
  <si>
    <t>TRANSPORTE COMERCIAL COM CAMINHAO CARROCERIA 9 T, RODOVIA COM REVESTIMENTO PRIMARIO</t>
  </si>
  <si>
    <t>TXKM</t>
  </si>
  <si>
    <t>MÊS</t>
  </si>
  <si>
    <t>PLANILHA DE ORÇAMENTO - GRADE DE PROTEÇÃO</t>
  </si>
  <si>
    <t>Base da estrutura em chapa metalica de 80x80x3,00mm, galvanizado a quente, fornecimento e instalação</t>
  </si>
  <si>
    <t>Tubo em aço diametro 4 polegadas espessura (3,35mm), galvanizado a quente, fornecimento e instalação</t>
  </si>
  <si>
    <t>Base da estrutura em chapa metalica de 160x160x3,00mm, galvanizado a quente, fornecimento e instalação</t>
  </si>
  <si>
    <t>Perfil quadrado nas dimensões 80x80mm chapa (3,35mm), galvanizado a quente, fornecimento e instalação</t>
  </si>
  <si>
    <t>Tubo em aço diametro 32mm com espessura de (2,65mm), galvanizado a quente, fornecimento e instalação</t>
  </si>
  <si>
    <t>Tubo em aço diametro 80mm com espessura de  (3,35mm), galvanizado a quente, fornecimento e instalação</t>
  </si>
  <si>
    <t>Tubo em aço diametro 32mm com espessura de 2,65mm, galvanizado a quente, fornecimento e instalação</t>
  </si>
  <si>
    <t>Tubo em aço diametro 40mm com espessura de 2,65mm, galvanizado a quente, fornecimento e instalação</t>
  </si>
  <si>
    <t>ELETRODO REVESTIDO AWS - E-6010, DIAMETRO IGUAL A 4,00 MM</t>
  </si>
  <si>
    <t>KG</t>
  </si>
  <si>
    <t>BROCA PARA CONCRETO 12MM</t>
  </si>
  <si>
    <t xml:space="preserve">UN </t>
  </si>
  <si>
    <t>Portão de acesso as escadas e rampas, em metalon 32mm, galvanizado, altura de 1,15cm</t>
  </si>
  <si>
    <t>CP-04</t>
  </si>
  <si>
    <t>PORTÃO EM GRADE METALICA</t>
  </si>
  <si>
    <t>Dobradiças tipo gonzo com Abas</t>
  </si>
  <si>
    <t>local</t>
  </si>
  <si>
    <t>Ferrolho Redondo metal cromado, comprimento 60mm, para porta com cadeado, união metal ou similar</t>
  </si>
  <si>
    <t>Grade de proteção em metal galvanizado, altura de 1,20m, composta por tubo metalico de seção retangular 80x80mm a cada 1,50m e tubo de seção circular com diametro de 82,55mm na parte superior e tubos de 32mm com espaçamento de 15cm, A grade fixada em concreto com Parabolt de 1/2 pol e prisioneiro de 135mm, conforme projeto.</t>
  </si>
  <si>
    <t>DATA SINAPE INSUMOS : 11/2019 - COMPOSIÇÃO DESONERADA</t>
  </si>
  <si>
    <t>ENCARREGADO GERAL COM ENCARGOS COMPLEMENTARES</t>
  </si>
  <si>
    <t>15 DIAS</t>
  </si>
  <si>
    <t>30 DIAS</t>
  </si>
  <si>
    <t>45 DIAS</t>
  </si>
  <si>
    <t>COMPOSIÇÃO ANALITA DE CUSTO UNITARIO E MAPA DE COTAÇÃO - GUARDA-CORPO</t>
  </si>
  <si>
    <t>GUARDA-CORPO E CORRIMÃO</t>
  </si>
  <si>
    <t>ADMINISTRAÇÃO LOCAL</t>
  </si>
  <si>
    <t>MOBILIZAÇÃO E DESMOBILIZAÇÃO DE CANTEIRO</t>
  </si>
  <si>
    <t>CRONOGRAMA FÍSICO-FINANCEIRO - GUARDA-CORPO E CORRIMÃO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</si>
</sst>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&quot;R$ &quot;#,##0.00"/>
    <numFmt numFmtId="168" formatCode="_(* #,##0.00_);_(* \(#,##0.00\);_(* \-??_);_(@_)"/>
    <numFmt numFmtId="169" formatCode="_(&quot;R$ &quot;* #,##0.00_);_(&quot;R$ &quot;* \(#,##0.00\);_(&quot;R$ &quot;* &quot;-&quot;??_);_(@_)"/>
    <numFmt numFmtId="170" formatCode="#,##0.000"/>
    <numFmt numFmtId="171" formatCode="mm/yyyy"/>
    <numFmt numFmtId="172" formatCode="_(&quot;R$ &quot;* #,##0.00_);_(&quot;R$ &quot;* \(#,##0.00\);_(&quot;R$ &quot;* \-??_);_(@_)"/>
    <numFmt numFmtId="173" formatCode="0.000%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11"/>
      <color rgb="FFFF0000"/>
      <name val="Calibri Light"/>
      <family val="2"/>
    </font>
    <font>
      <i/>
      <sz val="11"/>
      <color rgb="FFFF0000"/>
      <name val="Calibri Light"/>
      <family val="2"/>
    </font>
    <font>
      <sz val="11"/>
      <name val="Calibri Light"/>
      <family val="2"/>
    </font>
    <font>
      <i/>
      <sz val="11"/>
      <name val="Calibri Light"/>
      <family val="2"/>
    </font>
    <font>
      <b/>
      <i/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9"/>
      <name val="Calibri Light"/>
      <family val="2"/>
    </font>
    <font>
      <b/>
      <sz val="9"/>
      <color rgb="FF000000"/>
      <name val="Calibri Light"/>
      <family val="2"/>
    </font>
    <font>
      <sz val="9"/>
      <color rgb="FF000000"/>
      <name val="Calibri Light"/>
      <family val="2"/>
    </font>
    <font>
      <b/>
      <sz val="14"/>
      <name val="Calibri Light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20"/>
      <color indexed="8"/>
      <name val="Arial"/>
      <family val="2"/>
    </font>
    <font>
      <sz val="10"/>
      <name val="Courier New"/>
      <family val="3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Courier New"/>
      <family val="3"/>
    </font>
    <font>
      <sz val="8"/>
      <name val="Courier New"/>
      <family val="3"/>
    </font>
    <font>
      <sz val="8"/>
      <color indexed="52"/>
      <name val="Courier New"/>
      <family val="3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26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59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9" fillId="3" borderId="0" applyNumberFormat="0" applyBorder="0" applyAlignment="0" applyProtection="0"/>
    <xf numFmtId="0" fontId="12" fillId="22" borderId="1" applyNumberFormat="0" applyAlignment="0" applyProtection="0"/>
    <xf numFmtId="0" fontId="6" fillId="23" borderId="2" applyNumberFormat="0" applyAlignment="0" applyProtection="0"/>
    <xf numFmtId="0" fontId="11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8" fillId="7" borderId="1" applyNumberFormat="0" applyAlignment="0" applyProtection="0"/>
    <xf numFmtId="0" fontId="16" fillId="0" borderId="6" applyNumberFormat="0" applyFill="0" applyAlignment="0" applyProtection="0"/>
    <xf numFmtId="166" fontId="2" fillId="0" borderId="0" applyFont="0" applyFill="0" applyBorder="0" applyAlignment="0" applyProtection="0"/>
    <xf numFmtId="0" fontId="17" fillId="13" borderId="0" applyNumberFormat="0" applyBorder="0" applyAlignment="0" applyProtection="0"/>
    <xf numFmtId="0" fontId="2" fillId="0" borderId="0"/>
    <xf numFmtId="0" fontId="2" fillId="0" borderId="0"/>
    <xf numFmtId="0" fontId="3" fillId="10" borderId="7" applyNumberFormat="0" applyFont="0" applyAlignment="0" applyProtection="0"/>
    <xf numFmtId="0" fontId="10" fillId="22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ill="0" applyBorder="0" applyAlignment="0" applyProtection="0"/>
    <xf numFmtId="9" fontId="19" fillId="0" borderId="0" applyFont="0" applyFill="0" applyBorder="0" applyAlignment="0" applyProtection="0"/>
    <xf numFmtId="172" fontId="1" fillId="0" borderId="0" applyFill="0" applyBorder="0" applyAlignment="0" applyProtection="0"/>
  </cellStyleXfs>
  <cellXfs count="290">
    <xf numFmtId="0" fontId="0" fillId="0" borderId="0" xfId="0"/>
    <xf numFmtId="0" fontId="20" fillId="0" borderId="0" xfId="52" applyFont="1" applyBorder="1"/>
    <xf numFmtId="0" fontId="21" fillId="0" borderId="0" xfId="52" applyFont="1" applyBorder="1"/>
    <xf numFmtId="0" fontId="21" fillId="0" borderId="0" xfId="52" applyFont="1" applyBorder="1" applyAlignment="1">
      <alignment horizontal="center"/>
    </xf>
    <xf numFmtId="0" fontId="22" fillId="0" borderId="0" xfId="52" applyFont="1" applyBorder="1"/>
    <xf numFmtId="0" fontId="23" fillId="0" borderId="14" xfId="52" applyFont="1" applyBorder="1"/>
    <xf numFmtId="0" fontId="23" fillId="0" borderId="15" xfId="52" applyFont="1" applyBorder="1" applyAlignment="1">
      <alignment horizontal="center"/>
    </xf>
    <xf numFmtId="0" fontId="24" fillId="0" borderId="16" xfId="52" applyFont="1" applyBorder="1"/>
    <xf numFmtId="0" fontId="25" fillId="0" borderId="17" xfId="52" applyFont="1" applyBorder="1" applyAlignment="1">
      <alignment vertical="center"/>
    </xf>
    <xf numFmtId="0" fontId="25" fillId="0" borderId="0" xfId="52" applyFont="1" applyBorder="1" applyAlignment="1">
      <alignment horizontal="center" vertical="center"/>
    </xf>
    <xf numFmtId="0" fontId="25" fillId="0" borderId="18" xfId="52" applyFont="1" applyBorder="1" applyAlignment="1">
      <alignment horizontal="center" vertical="center"/>
    </xf>
    <xf numFmtId="0" fontId="20" fillId="0" borderId="17" xfId="52" applyFont="1" applyBorder="1" applyAlignment="1">
      <alignment horizontal="center"/>
    </xf>
    <xf numFmtId="0" fontId="20" fillId="0" borderId="18" xfId="52" applyFont="1" applyBorder="1"/>
    <xf numFmtId="10" fontId="20" fillId="0" borderId="19" xfId="53" applyNumberFormat="1" applyFont="1" applyBorder="1" applyAlignment="1">
      <alignment horizontal="center"/>
    </xf>
    <xf numFmtId="0" fontId="20" fillId="0" borderId="10" xfId="52" applyFont="1" applyBorder="1"/>
    <xf numFmtId="0" fontId="20" fillId="0" borderId="20" xfId="52" applyFont="1" applyBorder="1"/>
    <xf numFmtId="10" fontId="20" fillId="0" borderId="17" xfId="53" applyNumberFormat="1" applyFont="1" applyBorder="1" applyAlignment="1">
      <alignment horizontal="center"/>
    </xf>
    <xf numFmtId="10" fontId="26" fillId="26" borderId="21" xfId="54" applyNumberFormat="1" applyFont="1" applyFill="1" applyBorder="1" applyAlignment="1" applyProtection="1">
      <alignment horizontal="left" vertical="center"/>
    </xf>
    <xf numFmtId="0" fontId="27" fillId="26" borderId="12" xfId="52" applyFont="1" applyFill="1" applyBorder="1" applyAlignment="1">
      <alignment vertical="center"/>
    </xf>
    <xf numFmtId="0" fontId="27" fillId="26" borderId="22" xfId="52" applyFont="1" applyFill="1" applyBorder="1" applyAlignment="1">
      <alignment vertical="center"/>
    </xf>
    <xf numFmtId="10" fontId="28" fillId="0" borderId="19" xfId="52" applyNumberFormat="1" applyFont="1" applyBorder="1" applyAlignment="1">
      <alignment horizontal="center"/>
    </xf>
    <xf numFmtId="0" fontId="28" fillId="0" borderId="10" xfId="52" applyFont="1" applyBorder="1" applyAlignment="1">
      <alignment horizontal="right"/>
    </xf>
    <xf numFmtId="10" fontId="27" fillId="0" borderId="17" xfId="53" applyNumberFormat="1" applyFont="1" applyBorder="1" applyAlignment="1">
      <alignment horizontal="center"/>
    </xf>
    <xf numFmtId="0" fontId="27" fillId="0" borderId="0" xfId="52" applyFont="1" applyBorder="1"/>
    <xf numFmtId="0" fontId="27" fillId="0" borderId="18" xfId="52" applyFont="1" applyBorder="1" applyAlignment="1">
      <alignment horizontal="left"/>
    </xf>
    <xf numFmtId="0" fontId="20" fillId="0" borderId="18" xfId="52" applyFont="1" applyBorder="1" applyAlignment="1">
      <alignment horizontal="left"/>
    </xf>
    <xf numFmtId="0" fontId="28" fillId="26" borderId="21" xfId="52" applyFont="1" applyFill="1" applyBorder="1" applyAlignment="1">
      <alignment horizontal="center"/>
    </xf>
    <xf numFmtId="10" fontId="28" fillId="26" borderId="21" xfId="53" applyNumberFormat="1" applyFont="1" applyFill="1" applyBorder="1" applyAlignment="1">
      <alignment horizontal="center"/>
    </xf>
    <xf numFmtId="10" fontId="28" fillId="0" borderId="23" xfId="52" applyNumberFormat="1" applyFont="1" applyBorder="1" applyAlignment="1">
      <alignment horizontal="center"/>
    </xf>
    <xf numFmtId="0" fontId="28" fillId="0" borderId="24" xfId="52" applyFont="1" applyBorder="1" applyAlignment="1">
      <alignment horizontal="right"/>
    </xf>
    <xf numFmtId="0" fontId="20" fillId="0" borderId="25" xfId="52" applyFont="1" applyBorder="1"/>
    <xf numFmtId="10" fontId="20" fillId="0" borderId="21" xfId="53" applyNumberFormat="1" applyFont="1" applyBorder="1" applyAlignment="1">
      <alignment horizontal="center"/>
    </xf>
    <xf numFmtId="0" fontId="20" fillId="0" borderId="12" xfId="52" applyFont="1" applyBorder="1"/>
    <xf numFmtId="0" fontId="20" fillId="0" borderId="22" xfId="52" applyFont="1" applyBorder="1"/>
    <xf numFmtId="10" fontId="28" fillId="0" borderId="17" xfId="52" applyNumberFormat="1" applyFont="1" applyBorder="1" applyAlignment="1">
      <alignment horizontal="center"/>
    </xf>
    <xf numFmtId="0" fontId="28" fillId="0" borderId="0" xfId="52" applyFont="1" applyBorder="1" applyAlignment="1">
      <alignment horizontal="right"/>
    </xf>
    <xf numFmtId="168" fontId="1" fillId="0" borderId="0" xfId="55" applyBorder="1"/>
    <xf numFmtId="10" fontId="20" fillId="0" borderId="26" xfId="53" applyNumberFormat="1" applyFont="1" applyBorder="1" applyAlignment="1">
      <alignment horizontal="center"/>
    </xf>
    <xf numFmtId="0" fontId="20" fillId="0" borderId="27" xfId="52" applyFont="1" applyBorder="1"/>
    <xf numFmtId="0" fontId="20" fillId="0" borderId="0" xfId="52" applyFont="1" applyBorder="1" applyAlignment="1">
      <alignment horizontal="center"/>
    </xf>
    <xf numFmtId="0" fontId="28" fillId="26" borderId="26" xfId="52" applyFont="1" applyFill="1" applyBorder="1" applyAlignment="1">
      <alignment horizontal="center"/>
    </xf>
    <xf numFmtId="0" fontId="29" fillId="0" borderId="0" xfId="52" applyFont="1" applyBorder="1"/>
    <xf numFmtId="10" fontId="30" fillId="28" borderId="14" xfId="52" applyNumberFormat="1" applyFont="1" applyFill="1" applyBorder="1" applyAlignment="1">
      <alignment horizontal="center" vertical="center"/>
    </xf>
    <xf numFmtId="10" fontId="30" fillId="28" borderId="15" xfId="52" applyNumberFormat="1" applyFont="1" applyFill="1" applyBorder="1" applyAlignment="1">
      <alignment horizontal="center" vertical="center"/>
    </xf>
    <xf numFmtId="10" fontId="31" fillId="0" borderId="26" xfId="52" applyNumberFormat="1" applyFont="1" applyBorder="1" applyAlignment="1">
      <alignment horizontal="center" vertical="center"/>
    </xf>
    <xf numFmtId="10" fontId="31" fillId="0" borderId="11" xfId="52" applyNumberFormat="1" applyFont="1" applyBorder="1" applyAlignment="1">
      <alignment horizontal="center" vertical="center"/>
    </xf>
    <xf numFmtId="0" fontId="31" fillId="0" borderId="11" xfId="52" applyFont="1" applyBorder="1" applyAlignment="1">
      <alignment horizontal="center" vertical="center" wrapText="1"/>
    </xf>
    <xf numFmtId="0" fontId="31" fillId="0" borderId="27" xfId="52" applyFont="1" applyBorder="1" applyAlignment="1">
      <alignment horizontal="center" vertical="center"/>
    </xf>
    <xf numFmtId="10" fontId="32" fillId="0" borderId="17" xfId="52" applyNumberFormat="1" applyFont="1" applyBorder="1" applyAlignment="1">
      <alignment horizontal="center" vertical="center"/>
    </xf>
    <xf numFmtId="10" fontId="32" fillId="0" borderId="0" xfId="52" applyNumberFormat="1" applyFont="1" applyBorder="1" applyAlignment="1">
      <alignment horizontal="center" vertical="center"/>
    </xf>
    <xf numFmtId="0" fontId="32" fillId="0" borderId="0" xfId="52" applyFont="1" applyBorder="1" applyAlignment="1">
      <alignment vertical="center" wrapText="1"/>
    </xf>
    <xf numFmtId="0" fontId="32" fillId="0" borderId="18" xfId="52" applyFont="1" applyBorder="1" applyAlignment="1">
      <alignment horizontal="center" vertical="center"/>
    </xf>
    <xf numFmtId="0" fontId="32" fillId="0" borderId="17" xfId="52" applyFont="1" applyBorder="1" applyAlignment="1">
      <alignment horizontal="center" vertical="center"/>
    </xf>
    <xf numFmtId="0" fontId="30" fillId="0" borderId="14" xfId="52" applyFont="1" applyFill="1" applyBorder="1" applyAlignment="1">
      <alignment horizontal="center" vertical="center" wrapText="1"/>
    </xf>
    <xf numFmtId="0" fontId="30" fillId="0" borderId="15" xfId="52" applyFont="1" applyFill="1" applyBorder="1" applyAlignment="1">
      <alignment horizontal="center" vertical="center" wrapText="1"/>
    </xf>
    <xf numFmtId="0" fontId="39" fillId="0" borderId="9" xfId="1" applyFont="1" applyFill="1" applyBorder="1" applyAlignment="1">
      <alignment horizontal="justify" vertical="center" wrapText="1"/>
    </xf>
    <xf numFmtId="0" fontId="1" fillId="0" borderId="0" xfId="52"/>
    <xf numFmtId="0" fontId="1" fillId="0" borderId="0" xfId="52" applyAlignment="1">
      <alignment horizontal="center"/>
    </xf>
    <xf numFmtId="0" fontId="1" fillId="0" borderId="0" xfId="52" applyAlignment="1">
      <alignment horizontal="center" vertical="center"/>
    </xf>
    <xf numFmtId="49" fontId="34" fillId="0" borderId="0" xfId="0" applyNumberFormat="1" applyFont="1" applyAlignment="1">
      <alignment horizontal="right" vertical="center"/>
    </xf>
    <xf numFmtId="0" fontId="36" fillId="25" borderId="0" xfId="1" applyFont="1" applyFill="1" applyBorder="1" applyAlignment="1">
      <alignment vertical="center" wrapText="1"/>
    </xf>
    <xf numFmtId="0" fontId="36" fillId="25" borderId="0" xfId="1" applyFont="1" applyFill="1" applyBorder="1" applyAlignment="1">
      <alignment vertical="center"/>
    </xf>
    <xf numFmtId="43" fontId="1" fillId="25" borderId="0" xfId="50" applyFont="1" applyFill="1" applyBorder="1" applyAlignment="1">
      <alignment horizontal="right" vertical="center"/>
    </xf>
    <xf numFmtId="49" fontId="36" fillId="25" borderId="0" xfId="1" applyNumberFormat="1" applyFont="1" applyFill="1" applyBorder="1" applyAlignment="1">
      <alignment horizontal="right" vertical="center"/>
    </xf>
    <xf numFmtId="0" fontId="36" fillId="25" borderId="0" xfId="1" applyFont="1" applyFill="1" applyBorder="1" applyAlignment="1">
      <alignment horizontal="right" vertical="center"/>
    </xf>
    <xf numFmtId="164" fontId="36" fillId="25" borderId="0" xfId="51" applyFont="1" applyFill="1" applyBorder="1" applyAlignment="1">
      <alignment horizontal="right" vertical="center"/>
    </xf>
    <xf numFmtId="0" fontId="37" fillId="25" borderId="0" xfId="1" applyFont="1" applyFill="1" applyBorder="1" applyAlignment="1">
      <alignment vertical="center" wrapText="1"/>
    </xf>
    <xf numFmtId="43" fontId="37" fillId="25" borderId="0" xfId="50" applyFont="1" applyFill="1" applyBorder="1" applyAlignment="1">
      <alignment horizontal="right" vertical="center"/>
    </xf>
    <xf numFmtId="49" fontId="1" fillId="25" borderId="0" xfId="1" applyNumberFormat="1" applyFont="1" applyFill="1" applyBorder="1" applyAlignment="1">
      <alignment horizontal="right" vertical="center"/>
    </xf>
    <xf numFmtId="0" fontId="1" fillId="25" borderId="0" xfId="1" applyFont="1" applyFill="1" applyBorder="1" applyAlignment="1">
      <alignment horizontal="right" vertical="center"/>
    </xf>
    <xf numFmtId="43" fontId="41" fillId="0" borderId="0" xfId="50" applyFont="1" applyAlignment="1">
      <alignment horizontal="right" vertical="center"/>
    </xf>
    <xf numFmtId="0" fontId="34" fillId="0" borderId="0" xfId="0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164" fontId="34" fillId="0" borderId="0" xfId="51" applyFont="1" applyAlignment="1">
      <alignment horizontal="right" vertical="center"/>
    </xf>
    <xf numFmtId="0" fontId="1" fillId="0" borderId="13" xfId="52" applyBorder="1"/>
    <xf numFmtId="0" fontId="48" fillId="0" borderId="13" xfId="52" applyFont="1" applyBorder="1" applyAlignment="1">
      <alignment horizontal="center"/>
    </xf>
    <xf numFmtId="0" fontId="48" fillId="0" borderId="13" xfId="52" applyFont="1" applyBorder="1" applyAlignment="1"/>
    <xf numFmtId="0" fontId="1" fillId="0" borderId="13" xfId="52" applyBorder="1" applyAlignment="1">
      <alignment horizontal="center"/>
    </xf>
    <xf numFmtId="0" fontId="1" fillId="0" borderId="13" xfId="52" applyBorder="1" applyAlignment="1"/>
    <xf numFmtId="168" fontId="1" fillId="0" borderId="13" xfId="55" applyBorder="1" applyAlignment="1">
      <alignment horizontal="right"/>
    </xf>
    <xf numFmtId="0" fontId="1" fillId="0" borderId="13" xfId="52" applyBorder="1" applyAlignment="1">
      <alignment horizontal="right"/>
    </xf>
    <xf numFmtId="43" fontId="1" fillId="0" borderId="13" xfId="52" applyNumberFormat="1" applyBorder="1" applyAlignment="1">
      <alignment horizontal="right"/>
    </xf>
    <xf numFmtId="43" fontId="1" fillId="0" borderId="13" xfId="50" applyFont="1" applyBorder="1" applyAlignment="1">
      <alignment horizontal="right"/>
    </xf>
    <xf numFmtId="0" fontId="36" fillId="25" borderId="13" xfId="1" applyFont="1" applyFill="1" applyBorder="1" applyAlignment="1">
      <alignment horizontal="right" vertical="center"/>
    </xf>
    <xf numFmtId="164" fontId="36" fillId="25" borderId="13" xfId="51" applyFont="1" applyFill="1" applyBorder="1" applyAlignment="1">
      <alignment horizontal="right" vertical="center"/>
    </xf>
    <xf numFmtId="0" fontId="35" fillId="25" borderId="33" xfId="1" applyFont="1" applyFill="1" applyBorder="1" applyAlignment="1">
      <alignment vertical="center"/>
    </xf>
    <xf numFmtId="0" fontId="36" fillId="25" borderId="32" xfId="1" applyFont="1" applyFill="1" applyBorder="1" applyAlignment="1">
      <alignment horizontal="right" vertical="center"/>
    </xf>
    <xf numFmtId="164" fontId="36" fillId="25" borderId="32" xfId="51" applyFont="1" applyFill="1" applyBorder="1" applyAlignment="1">
      <alignment horizontal="right" vertical="center"/>
    </xf>
    <xf numFmtId="0" fontId="36" fillId="25" borderId="31" xfId="1" applyFont="1" applyFill="1" applyBorder="1" applyAlignment="1">
      <alignment vertical="center"/>
    </xf>
    <xf numFmtId="0" fontId="36" fillId="25" borderId="17" xfId="1" applyFont="1" applyFill="1" applyBorder="1" applyAlignment="1">
      <alignment vertical="center"/>
    </xf>
    <xf numFmtId="0" fontId="43" fillId="0" borderId="0" xfId="52" applyFont="1"/>
    <xf numFmtId="4" fontId="43" fillId="0" borderId="0" xfId="52" applyNumberFormat="1" applyFont="1"/>
    <xf numFmtId="0" fontId="50" fillId="29" borderId="35" xfId="52" applyFont="1" applyFill="1" applyBorder="1" applyAlignment="1">
      <alignment horizontal="center" vertical="center"/>
    </xf>
    <xf numFmtId="4" fontId="50" fillId="29" borderId="35" xfId="52" applyNumberFormat="1" applyFont="1" applyFill="1" applyBorder="1" applyAlignment="1">
      <alignment horizontal="center" vertical="center"/>
    </xf>
    <xf numFmtId="4" fontId="1" fillId="0" borderId="0" xfId="52" applyNumberFormat="1"/>
    <xf numFmtId="0" fontId="1" fillId="0" borderId="0" xfId="52" applyFont="1"/>
    <xf numFmtId="0" fontId="52" fillId="0" borderId="0" xfId="52" applyFont="1" applyBorder="1"/>
    <xf numFmtId="167" fontId="52" fillId="0" borderId="0" xfId="52" applyNumberFormat="1" applyFont="1" applyBorder="1"/>
    <xf numFmtId="4" fontId="52" fillId="0" borderId="0" xfId="52" applyNumberFormat="1" applyFont="1" applyBorder="1"/>
    <xf numFmtId="167" fontId="53" fillId="0" borderId="0" xfId="52" applyNumberFormat="1" applyFont="1" applyBorder="1"/>
    <xf numFmtId="0" fontId="43" fillId="0" borderId="0" xfId="52" applyFont="1" applyAlignment="1">
      <alignment horizontal="right"/>
    </xf>
    <xf numFmtId="49" fontId="52" fillId="0" borderId="0" xfId="52" applyNumberFormat="1" applyFont="1" applyBorder="1" applyAlignment="1">
      <alignment horizontal="right"/>
    </xf>
    <xf numFmtId="0" fontId="1" fillId="0" borderId="0" xfId="52" applyAlignment="1">
      <alignment horizontal="right"/>
    </xf>
    <xf numFmtId="43" fontId="1" fillId="0" borderId="0" xfId="50" applyFont="1"/>
    <xf numFmtId="10" fontId="20" fillId="0" borderId="0" xfId="52" applyNumberFormat="1" applyFont="1" applyBorder="1"/>
    <xf numFmtId="10" fontId="1" fillId="0" borderId="0" xfId="57" applyNumberFormat="1" applyFont="1"/>
    <xf numFmtId="164" fontId="44" fillId="0" borderId="13" xfId="51" applyFont="1" applyFill="1" applyBorder="1" applyAlignment="1">
      <alignment horizontal="right" vertical="center"/>
    </xf>
    <xf numFmtId="14" fontId="38" fillId="25" borderId="0" xfId="1" applyNumberFormat="1" applyFont="1" applyFill="1" applyBorder="1" applyAlignment="1">
      <alignment horizontal="center" vertical="center"/>
    </xf>
    <xf numFmtId="14" fontId="38" fillId="25" borderId="0" xfId="1" applyNumberFormat="1" applyFont="1" applyFill="1" applyBorder="1" applyAlignment="1">
      <alignment horizontal="left" vertical="center"/>
    </xf>
    <xf numFmtId="0" fontId="48" fillId="25" borderId="18" xfId="1" applyFont="1" applyFill="1" applyBorder="1" applyAlignment="1">
      <alignment vertical="center"/>
    </xf>
    <xf numFmtId="0" fontId="45" fillId="25" borderId="0" xfId="1" applyFont="1" applyFill="1" applyBorder="1" applyAlignment="1">
      <alignment vertical="center" wrapText="1"/>
    </xf>
    <xf numFmtId="0" fontId="1" fillId="24" borderId="13" xfId="52" applyFill="1" applyBorder="1" applyAlignment="1">
      <alignment horizontal="center" vertical="center"/>
    </xf>
    <xf numFmtId="43" fontId="1" fillId="24" borderId="13" xfId="50" applyFont="1" applyFill="1" applyBorder="1" applyAlignment="1">
      <alignment horizontal="right" vertical="center"/>
    </xf>
    <xf numFmtId="0" fontId="50" fillId="0" borderId="34" xfId="52" applyFont="1" applyFill="1" applyBorder="1"/>
    <xf numFmtId="167" fontId="50" fillId="0" borderId="34" xfId="52" applyNumberFormat="1" applyFont="1" applyFill="1" applyBorder="1"/>
    <xf numFmtId="10" fontId="50" fillId="0" borderId="34" xfId="52" applyNumberFormat="1" applyFont="1" applyFill="1" applyBorder="1"/>
    <xf numFmtId="4" fontId="50" fillId="0" borderId="34" xfId="52" applyNumberFormat="1" applyFont="1" applyFill="1" applyBorder="1"/>
    <xf numFmtId="164" fontId="46" fillId="0" borderId="34" xfId="52" applyNumberFormat="1" applyFont="1" applyFill="1" applyBorder="1"/>
    <xf numFmtId="10" fontId="46" fillId="0" borderId="34" xfId="52" applyNumberFormat="1" applyFont="1" applyFill="1" applyBorder="1"/>
    <xf numFmtId="4" fontId="46" fillId="0" borderId="34" xfId="52" applyNumberFormat="1" applyFont="1" applyFill="1" applyBorder="1"/>
    <xf numFmtId="171" fontId="54" fillId="25" borderId="0" xfId="1" applyNumberFormat="1" applyFont="1" applyFill="1" applyBorder="1" applyAlignment="1">
      <alignment vertical="center"/>
    </xf>
    <xf numFmtId="0" fontId="1" fillId="24" borderId="13" xfId="52" applyFill="1" applyBorder="1"/>
    <xf numFmtId="0" fontId="34" fillId="0" borderId="0" xfId="0" applyFont="1" applyAlignment="1">
      <alignment vertical="center"/>
    </xf>
    <xf numFmtId="0" fontId="34" fillId="0" borderId="0" xfId="0" applyFont="1" applyFill="1" applyAlignment="1">
      <alignment vertical="center"/>
    </xf>
    <xf numFmtId="0" fontId="36" fillId="25" borderId="13" xfId="1" applyFont="1" applyFill="1" applyBorder="1" applyAlignment="1">
      <alignment horizontal="center" vertical="center"/>
    </xf>
    <xf numFmtId="0" fontId="37" fillId="25" borderId="18" xfId="1" applyFont="1" applyFill="1" applyBorder="1" applyAlignment="1">
      <alignment vertical="center"/>
    </xf>
    <xf numFmtId="0" fontId="37" fillId="25" borderId="0" xfId="1" applyFont="1" applyFill="1" applyBorder="1" applyAlignment="1">
      <alignment vertical="center"/>
    </xf>
    <xf numFmtId="0" fontId="37" fillId="25" borderId="18" xfId="1" applyFont="1" applyFill="1" applyBorder="1" applyAlignment="1">
      <alignment horizontal="left" vertical="center"/>
    </xf>
    <xf numFmtId="0" fontId="37" fillId="25" borderId="0" xfId="1" applyFont="1" applyFill="1" applyBorder="1" applyAlignment="1">
      <alignment horizontal="left" vertical="center"/>
    </xf>
    <xf numFmtId="43" fontId="1" fillId="0" borderId="0" xfId="50" applyFont="1" applyAlignment="1">
      <alignment horizontal="right"/>
    </xf>
    <xf numFmtId="43" fontId="0" fillId="0" borderId="0" xfId="50" applyFont="1" applyAlignment="1">
      <alignment horizontal="right"/>
    </xf>
    <xf numFmtId="0" fontId="1" fillId="0" borderId="0" xfId="52" applyAlignment="1">
      <alignment wrapText="1"/>
    </xf>
    <xf numFmtId="43" fontId="1" fillId="0" borderId="0" xfId="50" applyFont="1" applyAlignment="1">
      <alignment horizontal="center"/>
    </xf>
    <xf numFmtId="0" fontId="1" fillId="0" borderId="16" xfId="52" applyBorder="1" applyAlignment="1">
      <alignment horizontal="center"/>
    </xf>
    <xf numFmtId="0" fontId="47" fillId="0" borderId="15" xfId="52" applyFont="1" applyBorder="1"/>
    <xf numFmtId="0" fontId="1" fillId="0" borderId="15" xfId="52" applyBorder="1" applyAlignment="1">
      <alignment horizontal="center"/>
    </xf>
    <xf numFmtId="0" fontId="1" fillId="0" borderId="15" xfId="52" applyBorder="1"/>
    <xf numFmtId="0" fontId="1" fillId="0" borderId="14" xfId="52" applyBorder="1"/>
    <xf numFmtId="0" fontId="34" fillId="0" borderId="0" xfId="0" applyFont="1" applyAlignment="1">
      <alignment vertical="center"/>
    </xf>
    <xf numFmtId="0" fontId="34" fillId="0" borderId="0" xfId="0" applyFont="1" applyFill="1" applyAlignment="1">
      <alignment vertical="center"/>
    </xf>
    <xf numFmtId="0" fontId="1" fillId="0" borderId="13" xfId="52" applyBorder="1" applyAlignment="1">
      <alignment horizontal="center"/>
    </xf>
    <xf numFmtId="0" fontId="1" fillId="0" borderId="13" xfId="52" applyBorder="1" applyAlignment="1">
      <alignment horizontal="center"/>
    </xf>
    <xf numFmtId="173" fontId="34" fillId="0" borderId="0" xfId="57" applyNumberFormat="1" applyFont="1" applyAlignment="1">
      <alignment vertical="center"/>
    </xf>
    <xf numFmtId="0" fontId="36" fillId="24" borderId="13" xfId="1" applyFont="1" applyFill="1" applyBorder="1" applyAlignment="1">
      <alignment horizontal="center" vertical="center"/>
    </xf>
    <xf numFmtId="0" fontId="36" fillId="24" borderId="13" xfId="1" applyFont="1" applyFill="1" applyBorder="1" applyAlignment="1">
      <alignment horizontal="left" vertical="center" wrapText="1"/>
    </xf>
    <xf numFmtId="49" fontId="36" fillId="24" borderId="13" xfId="1" applyNumberFormat="1" applyFont="1" applyFill="1" applyBorder="1" applyAlignment="1">
      <alignment horizontal="right" vertical="center"/>
    </xf>
    <xf numFmtId="0" fontId="36" fillId="24" borderId="13" xfId="1" applyFont="1" applyFill="1" applyBorder="1" applyAlignment="1">
      <alignment horizontal="right" vertical="center"/>
    </xf>
    <xf numFmtId="168" fontId="1" fillId="24" borderId="13" xfId="55" applyFill="1" applyBorder="1" applyAlignment="1">
      <alignment vertical="center"/>
    </xf>
    <xf numFmtId="164" fontId="36" fillId="24" borderId="13" xfId="51" applyFont="1" applyFill="1" applyBorder="1" applyAlignment="1">
      <alignment horizontal="right" vertical="center"/>
    </xf>
    <xf numFmtId="0" fontId="1" fillId="24" borderId="13" xfId="52" applyFill="1" applyBorder="1" applyAlignment="1">
      <alignment vertical="center" wrapText="1"/>
    </xf>
    <xf numFmtId="49" fontId="36" fillId="25" borderId="13" xfId="1" applyNumberFormat="1" applyFont="1" applyFill="1" applyBorder="1" applyAlignment="1">
      <alignment horizontal="right" vertical="center"/>
    </xf>
    <xf numFmtId="0" fontId="46" fillId="30" borderId="34" xfId="52" applyFont="1" applyFill="1" applyBorder="1" applyAlignment="1">
      <alignment horizontal="left" vertical="top"/>
    </xf>
    <xf numFmtId="164" fontId="46" fillId="30" borderId="34" xfId="52" applyNumberFormat="1" applyFont="1" applyFill="1" applyBorder="1" applyAlignment="1">
      <alignment horizontal="left" vertical="top"/>
    </xf>
    <xf numFmtId="4" fontId="43" fillId="25" borderId="36" xfId="52" applyNumberFormat="1" applyFont="1" applyFill="1" applyBorder="1" applyAlignment="1">
      <alignment horizontal="right"/>
    </xf>
    <xf numFmtId="0" fontId="46" fillId="25" borderId="34" xfId="52" applyFont="1" applyFill="1" applyBorder="1" applyAlignment="1">
      <alignment horizontal="left" vertical="top"/>
    </xf>
    <xf numFmtId="164" fontId="46" fillId="25" borderId="34" xfId="52" applyNumberFormat="1" applyFont="1" applyFill="1" applyBorder="1" applyAlignment="1">
      <alignment horizontal="left" vertical="top"/>
    </xf>
    <xf numFmtId="49" fontId="36" fillId="24" borderId="13" xfId="1" applyNumberFormat="1" applyFont="1" applyFill="1" applyBorder="1" applyAlignment="1">
      <alignment horizontal="center" vertical="center"/>
    </xf>
    <xf numFmtId="43" fontId="45" fillId="24" borderId="13" xfId="50" applyFont="1" applyFill="1" applyBorder="1" applyAlignment="1">
      <alignment horizontal="center" vertical="center"/>
    </xf>
    <xf numFmtId="43" fontId="45" fillId="24" borderId="13" xfId="1" applyNumberFormat="1" applyFont="1" applyFill="1" applyBorder="1" applyAlignment="1">
      <alignment horizontal="center" vertical="center"/>
    </xf>
    <xf numFmtId="0" fontId="45" fillId="24" borderId="13" xfId="1" applyFont="1" applyFill="1" applyBorder="1" applyAlignment="1">
      <alignment horizontal="center" vertical="center"/>
    </xf>
    <xf numFmtId="0" fontId="47" fillId="24" borderId="13" xfId="52" applyFont="1" applyFill="1" applyBorder="1"/>
    <xf numFmtId="43" fontId="1" fillId="0" borderId="13" xfId="50" applyFont="1" applyBorder="1"/>
    <xf numFmtId="0" fontId="1" fillId="0" borderId="13" xfId="52" applyBorder="1" applyAlignment="1">
      <alignment horizontal="center"/>
    </xf>
    <xf numFmtId="0" fontId="48" fillId="0" borderId="13" xfId="52" applyFont="1" applyBorder="1" applyAlignment="1">
      <alignment horizontal="center"/>
    </xf>
    <xf numFmtId="12" fontId="1" fillId="0" borderId="13" xfId="50" applyNumberFormat="1" applyFont="1" applyBorder="1"/>
    <xf numFmtId="0" fontId="1" fillId="0" borderId="13" xfId="52" applyNumberFormat="1" applyBorder="1" applyAlignment="1">
      <alignment horizontal="center"/>
    </xf>
    <xf numFmtId="0" fontId="1" fillId="0" borderId="13" xfId="50" applyNumberFormat="1" applyFont="1" applyBorder="1" applyAlignment="1">
      <alignment horizontal="right"/>
    </xf>
    <xf numFmtId="43" fontId="1" fillId="0" borderId="0" xfId="52" applyNumberFormat="1"/>
    <xf numFmtId="0" fontId="1" fillId="0" borderId="0" xfId="52" applyAlignment="1">
      <alignment vertical="center"/>
    </xf>
    <xf numFmtId="43" fontId="34" fillId="0" borderId="0" xfId="0" applyNumberFormat="1" applyFont="1" applyAlignment="1">
      <alignment vertical="center"/>
    </xf>
    <xf numFmtId="0" fontId="36" fillId="24" borderId="13" xfId="1" applyNumberFormat="1" applyFont="1" applyFill="1" applyBorder="1" applyAlignment="1">
      <alignment horizontal="right" vertical="center"/>
    </xf>
    <xf numFmtId="0" fontId="1" fillId="0" borderId="13" xfId="52" applyBorder="1" applyAlignment="1">
      <alignment horizontal="center"/>
    </xf>
    <xf numFmtId="10" fontId="1" fillId="0" borderId="0" xfId="52" applyNumberFormat="1"/>
    <xf numFmtId="173" fontId="1" fillId="0" borderId="0" xfId="57" applyNumberFormat="1" applyFont="1"/>
    <xf numFmtId="164" fontId="1" fillId="0" borderId="0" xfId="52" applyNumberFormat="1"/>
    <xf numFmtId="0" fontId="28" fillId="26" borderId="22" xfId="52" applyFont="1" applyFill="1" applyBorder="1" applyAlignment="1">
      <alignment horizontal="center"/>
    </xf>
    <xf numFmtId="0" fontId="28" fillId="26" borderId="12" xfId="52" applyFont="1" applyFill="1" applyBorder="1" applyAlignment="1">
      <alignment horizontal="center"/>
    </xf>
    <xf numFmtId="0" fontId="28" fillId="27" borderId="33" xfId="52" applyFont="1" applyFill="1" applyBorder="1" applyAlignment="1">
      <alignment horizontal="center"/>
    </xf>
    <xf numFmtId="0" fontId="28" fillId="27" borderId="32" xfId="52" applyFont="1" applyFill="1" applyBorder="1" applyAlignment="1">
      <alignment horizontal="center"/>
    </xf>
    <xf numFmtId="0" fontId="28" fillId="27" borderId="31" xfId="52" applyFont="1" applyFill="1" applyBorder="1" applyAlignment="1">
      <alignment horizontal="center"/>
    </xf>
    <xf numFmtId="0" fontId="28" fillId="27" borderId="30" xfId="52" applyFont="1" applyFill="1" applyBorder="1" applyAlignment="1">
      <alignment horizontal="center"/>
    </xf>
    <xf numFmtId="0" fontId="28" fillId="27" borderId="29" xfId="52" applyFont="1" applyFill="1" applyBorder="1" applyAlignment="1">
      <alignment horizontal="center"/>
    </xf>
    <xf numFmtId="0" fontId="28" fillId="27" borderId="28" xfId="52" applyFont="1" applyFill="1" applyBorder="1" applyAlignment="1">
      <alignment horizontal="center"/>
    </xf>
    <xf numFmtId="0" fontId="28" fillId="26" borderId="27" xfId="52" applyFont="1" applyFill="1" applyBorder="1" applyAlignment="1">
      <alignment horizontal="center"/>
    </xf>
    <xf numFmtId="0" fontId="28" fillId="26" borderId="11" xfId="52" applyFont="1" applyFill="1" applyBorder="1" applyAlignment="1">
      <alignment horizontal="center"/>
    </xf>
    <xf numFmtId="0" fontId="20" fillId="0" borderId="0" xfId="52" applyFont="1" applyBorder="1" applyAlignment="1">
      <alignment horizontal="center" vertical="center"/>
    </xf>
    <xf numFmtId="0" fontId="20" fillId="0" borderId="11" xfId="52" applyFont="1" applyBorder="1" applyAlignment="1">
      <alignment horizontal="center" vertical="center"/>
    </xf>
    <xf numFmtId="0" fontId="31" fillId="0" borderId="18" xfId="52" applyFont="1" applyBorder="1" applyAlignment="1">
      <alignment horizontal="center" vertical="center"/>
    </xf>
    <xf numFmtId="0" fontId="31" fillId="0" borderId="0" xfId="52" applyFont="1" applyBorder="1" applyAlignment="1">
      <alignment horizontal="center" vertical="center"/>
    </xf>
    <xf numFmtId="0" fontId="31" fillId="0" borderId="17" xfId="52" applyFont="1" applyBorder="1" applyAlignment="1">
      <alignment horizontal="center" vertical="center"/>
    </xf>
    <xf numFmtId="0" fontId="30" fillId="28" borderId="16" xfId="52" applyFont="1" applyFill="1" applyBorder="1" applyAlignment="1">
      <alignment horizontal="center" vertical="center"/>
    </xf>
    <xf numFmtId="0" fontId="30" fillId="28" borderId="15" xfId="52" applyFont="1" applyFill="1" applyBorder="1" applyAlignment="1">
      <alignment horizontal="center" vertical="center"/>
    </xf>
    <xf numFmtId="0" fontId="33" fillId="0" borderId="30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center" vertical="center"/>
    </xf>
    <xf numFmtId="0" fontId="27" fillId="0" borderId="30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center" vertical="center"/>
    </xf>
    <xf numFmtId="0" fontId="30" fillId="0" borderId="33" xfId="52" applyFont="1" applyFill="1" applyBorder="1" applyAlignment="1">
      <alignment horizontal="center" vertical="center" wrapText="1"/>
    </xf>
    <xf numFmtId="0" fontId="30" fillId="0" borderId="16" xfId="52" applyFont="1" applyFill="1" applyBorder="1" applyAlignment="1">
      <alignment horizontal="center" vertical="center" wrapText="1"/>
    </xf>
    <xf numFmtId="0" fontId="30" fillId="0" borderId="32" xfId="52" applyFont="1" applyFill="1" applyBorder="1" applyAlignment="1">
      <alignment horizontal="center" vertical="center" wrapText="1"/>
    </xf>
    <xf numFmtId="0" fontId="30" fillId="0" borderId="15" xfId="52" applyFont="1" applyFill="1" applyBorder="1" applyAlignment="1">
      <alignment horizontal="center" vertical="center" wrapText="1"/>
    </xf>
    <xf numFmtId="0" fontId="30" fillId="0" borderId="31" xfId="52" applyFont="1" applyFill="1" applyBorder="1" applyAlignment="1">
      <alignment horizontal="center" vertical="center" wrapText="1"/>
    </xf>
    <xf numFmtId="0" fontId="1" fillId="0" borderId="13" xfId="52" applyBorder="1" applyAlignment="1">
      <alignment wrapText="1"/>
    </xf>
    <xf numFmtId="0" fontId="44" fillId="0" borderId="13" xfId="1" applyFont="1" applyFill="1" applyBorder="1" applyAlignment="1">
      <alignment horizontal="center" vertical="center"/>
    </xf>
    <xf numFmtId="0" fontId="48" fillId="24" borderId="13" xfId="52" applyFont="1" applyFill="1" applyBorder="1" applyAlignment="1">
      <alignment horizontal="left"/>
    </xf>
    <xf numFmtId="0" fontId="1" fillId="0" borderId="13" xfId="52" applyBorder="1" applyAlignment="1">
      <alignment horizontal="center"/>
    </xf>
    <xf numFmtId="0" fontId="48" fillId="0" borderId="13" xfId="52" applyFont="1" applyBorder="1" applyAlignment="1">
      <alignment horizontal="center"/>
    </xf>
    <xf numFmtId="0" fontId="1" fillId="0" borderId="13" xfId="52" applyBorder="1" applyAlignment="1">
      <alignment horizontal="left" vertical="center" wrapText="1"/>
    </xf>
    <xf numFmtId="0" fontId="48" fillId="0" borderId="13" xfId="52" applyFont="1" applyBorder="1" applyAlignment="1">
      <alignment horizontal="left"/>
    </xf>
    <xf numFmtId="169" fontId="48" fillId="0" borderId="13" xfId="56" applyFont="1" applyBorder="1" applyAlignment="1">
      <alignment horizontal="center"/>
    </xf>
    <xf numFmtId="164" fontId="47" fillId="0" borderId="16" xfId="51" applyFont="1" applyBorder="1" applyAlignment="1">
      <alignment horizontal="center"/>
    </xf>
    <xf numFmtId="164" fontId="47" fillId="0" borderId="14" xfId="51" applyFont="1" applyBorder="1" applyAlignment="1">
      <alignment horizontal="center"/>
    </xf>
    <xf numFmtId="171" fontId="54" fillId="25" borderId="0" xfId="1" applyNumberFormat="1" applyFont="1" applyFill="1" applyBorder="1" applyAlignment="1">
      <alignment horizontal="center" vertical="center"/>
    </xf>
    <xf numFmtId="0" fontId="42" fillId="25" borderId="30" xfId="1" applyFont="1" applyFill="1" applyBorder="1" applyAlignment="1">
      <alignment horizontal="center" vertical="center"/>
    </xf>
    <xf numFmtId="0" fontId="42" fillId="25" borderId="29" xfId="1" applyFont="1" applyFill="1" applyBorder="1" applyAlignment="1">
      <alignment horizontal="center" vertical="center"/>
    </xf>
    <xf numFmtId="0" fontId="42" fillId="25" borderId="28" xfId="1" applyFont="1" applyFill="1" applyBorder="1" applyAlignment="1">
      <alignment horizontal="center" vertical="center"/>
    </xf>
    <xf numFmtId="0" fontId="35" fillId="25" borderId="32" xfId="1" applyFont="1" applyFill="1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7" fillId="25" borderId="18" xfId="1" applyFont="1" applyFill="1" applyBorder="1" applyAlignment="1">
      <alignment vertical="center"/>
    </xf>
    <xf numFmtId="0" fontId="37" fillId="25" borderId="0" xfId="1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25" borderId="0" xfId="1" quotePrefix="1" applyFont="1" applyFill="1" applyBorder="1" applyAlignment="1">
      <alignment horizontal="center" vertical="center"/>
    </xf>
    <xf numFmtId="0" fontId="36" fillId="25" borderId="17" xfId="1" quotePrefix="1" applyFont="1" applyFill="1" applyBorder="1" applyAlignment="1">
      <alignment horizontal="center" vertical="center"/>
    </xf>
    <xf numFmtId="0" fontId="38" fillId="25" borderId="0" xfId="1" applyFont="1" applyFill="1" applyBorder="1" applyAlignment="1">
      <alignment horizontal="center" vertical="center"/>
    </xf>
    <xf numFmtId="0" fontId="37" fillId="25" borderId="18" xfId="1" applyFont="1" applyFill="1" applyBorder="1" applyAlignment="1">
      <alignment horizontal="left" vertical="center"/>
    </xf>
    <xf numFmtId="0" fontId="37" fillId="25" borderId="0" xfId="1" applyFont="1" applyFill="1" applyBorder="1" applyAlignment="1">
      <alignment horizontal="left" vertical="center"/>
    </xf>
    <xf numFmtId="10" fontId="38" fillId="25" borderId="0" xfId="1" applyNumberFormat="1" applyFont="1" applyFill="1" applyBorder="1" applyAlignment="1">
      <alignment horizontal="center" vertical="center"/>
    </xf>
    <xf numFmtId="0" fontId="36" fillId="25" borderId="13" xfId="1" applyFont="1" applyFill="1" applyBorder="1" applyAlignment="1">
      <alignment horizontal="center" vertical="center"/>
    </xf>
    <xf numFmtId="0" fontId="40" fillId="25" borderId="0" xfId="1" applyFont="1" applyFill="1" applyBorder="1" applyAlignment="1">
      <alignment horizontal="center" vertical="center"/>
    </xf>
    <xf numFmtId="10" fontId="37" fillId="25" borderId="0" xfId="1" applyNumberFormat="1" applyFont="1" applyFill="1" applyBorder="1" applyAlignment="1">
      <alignment horizontal="center" vertical="center"/>
    </xf>
    <xf numFmtId="0" fontId="37" fillId="25" borderId="17" xfId="1" applyFont="1" applyFill="1" applyBorder="1" applyAlignment="1">
      <alignment horizontal="center" vertical="center"/>
    </xf>
    <xf numFmtId="0" fontId="37" fillId="25" borderId="16" xfId="1" applyFont="1" applyFill="1" applyBorder="1" applyAlignment="1">
      <alignment horizontal="left" vertical="center"/>
    </xf>
    <xf numFmtId="0" fontId="37" fillId="25" borderId="15" xfId="1" applyFont="1" applyFill="1" applyBorder="1" applyAlignment="1">
      <alignment horizontal="left" vertical="center"/>
    </xf>
    <xf numFmtId="10" fontId="38" fillId="25" borderId="15" xfId="1" applyNumberFormat="1" applyFont="1" applyFill="1" applyBorder="1" applyAlignment="1">
      <alignment horizontal="center" vertical="center"/>
    </xf>
    <xf numFmtId="0" fontId="38" fillId="25" borderId="15" xfId="1" applyFont="1" applyFill="1" applyBorder="1" applyAlignment="1">
      <alignment horizontal="center" vertical="center"/>
    </xf>
    <xf numFmtId="0" fontId="40" fillId="25" borderId="15" xfId="1" applyFont="1" applyFill="1" applyBorder="1" applyAlignment="1">
      <alignment horizontal="center" vertical="center"/>
    </xf>
    <xf numFmtId="10" fontId="37" fillId="25" borderId="15" xfId="1" applyNumberFormat="1" applyFont="1" applyFill="1" applyBorder="1" applyAlignment="1">
      <alignment horizontal="center" vertical="center"/>
    </xf>
    <xf numFmtId="0" fontId="37" fillId="25" borderId="14" xfId="1" applyFont="1" applyFill="1" applyBorder="1" applyAlignment="1">
      <alignment horizontal="center" vertical="center"/>
    </xf>
    <xf numFmtId="0" fontId="36" fillId="25" borderId="13" xfId="1" applyFont="1" applyFill="1" applyBorder="1" applyAlignment="1">
      <alignment horizontal="center" vertical="center" wrapText="1"/>
    </xf>
    <xf numFmtId="43" fontId="1" fillId="25" borderId="13" xfId="50" applyFont="1" applyFill="1" applyBorder="1" applyAlignment="1">
      <alignment horizontal="right" vertical="center"/>
    </xf>
    <xf numFmtId="0" fontId="46" fillId="0" borderId="34" xfId="52" applyFont="1" applyFill="1" applyBorder="1" applyAlignment="1">
      <alignment horizontal="right"/>
    </xf>
    <xf numFmtId="49" fontId="53" fillId="0" borderId="0" xfId="52" applyNumberFormat="1" applyFont="1" applyBorder="1" applyAlignment="1">
      <alignment horizontal="right"/>
    </xf>
    <xf numFmtId="0" fontId="53" fillId="0" borderId="0" xfId="52" applyFont="1" applyBorder="1"/>
    <xf numFmtId="167" fontId="1" fillId="0" borderId="0" xfId="52" applyNumberFormat="1" applyBorder="1" applyAlignment="1">
      <alignment horizontal="center"/>
    </xf>
    <xf numFmtId="0" fontId="49" fillId="0" borderId="0" xfId="52" applyFont="1" applyBorder="1" applyAlignment="1">
      <alignment horizontal="center"/>
    </xf>
    <xf numFmtId="10" fontId="50" fillId="0" borderId="0" xfId="52" applyNumberFormat="1" applyFont="1" applyFill="1" applyBorder="1"/>
    <xf numFmtId="0" fontId="43" fillId="0" borderId="0" xfId="52" applyFont="1" applyFill="1" applyBorder="1"/>
    <xf numFmtId="10" fontId="46" fillId="0" borderId="0" xfId="52" applyNumberFormat="1" applyFont="1" applyFill="1" applyBorder="1"/>
    <xf numFmtId="4" fontId="46" fillId="0" borderId="0" xfId="52" applyNumberFormat="1" applyFont="1" applyFill="1" applyBorder="1"/>
    <xf numFmtId="10" fontId="46" fillId="0" borderId="0" xfId="52" applyNumberFormat="1" applyFont="1" applyFill="1" applyBorder="1" applyAlignment="1">
      <alignment horizontal="center"/>
    </xf>
    <xf numFmtId="0" fontId="1" fillId="0" borderId="0" xfId="52" applyFill="1" applyBorder="1"/>
    <xf numFmtId="0" fontId="46" fillId="0" borderId="0" xfId="52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50" fillId="0" borderId="0" xfId="52" applyFont="1" applyFill="1" applyBorder="1" applyAlignment="1">
      <alignment horizontal="center" vertical="center"/>
    </xf>
    <xf numFmtId="0" fontId="43" fillId="0" borderId="0" xfId="52" applyFont="1" applyFill="1" applyBorder="1" applyAlignment="1">
      <alignment horizontal="center" vertical="center"/>
    </xf>
    <xf numFmtId="10" fontId="43" fillId="0" borderId="0" xfId="52" applyNumberFormat="1" applyFont="1" applyFill="1" applyBorder="1" applyAlignment="1">
      <alignment horizontal="right"/>
    </xf>
    <xf numFmtId="4" fontId="43" fillId="0" borderId="0" xfId="52" applyNumberFormat="1" applyFont="1" applyFill="1" applyBorder="1" applyAlignment="1">
      <alignment horizontal="right"/>
    </xf>
    <xf numFmtId="4" fontId="1" fillId="0" borderId="0" xfId="52" applyNumberFormat="1" applyFill="1" applyBorder="1"/>
    <xf numFmtId="0" fontId="1" fillId="0" borderId="0" xfId="52" applyFont="1" applyFill="1" applyBorder="1"/>
    <xf numFmtId="0" fontId="46" fillId="29" borderId="37" xfId="52" applyFont="1" applyFill="1" applyBorder="1" applyAlignment="1">
      <alignment horizontal="right" vertical="center"/>
    </xf>
    <xf numFmtId="0" fontId="46" fillId="29" borderId="38" xfId="52" applyFont="1" applyFill="1" applyBorder="1" applyAlignment="1">
      <alignment horizontal="center" vertical="center"/>
    </xf>
    <xf numFmtId="0" fontId="46" fillId="29" borderId="39" xfId="52" applyFont="1" applyFill="1" applyBorder="1" applyAlignment="1">
      <alignment horizontal="center" vertical="center"/>
    </xf>
    <xf numFmtId="0" fontId="43" fillId="29" borderId="40" xfId="52" applyFont="1" applyFill="1" applyBorder="1" applyAlignment="1">
      <alignment horizontal="center" vertical="center"/>
    </xf>
    <xf numFmtId="0" fontId="46" fillId="30" borderId="41" xfId="52" applyFont="1" applyFill="1" applyBorder="1" applyAlignment="1">
      <alignment horizontal="right" vertical="top"/>
    </xf>
    <xf numFmtId="0" fontId="46" fillId="25" borderId="41" xfId="52" applyFont="1" applyFill="1" applyBorder="1" applyAlignment="1">
      <alignment horizontal="right" vertical="top"/>
    </xf>
    <xf numFmtId="49" fontId="50" fillId="0" borderId="41" xfId="52" applyNumberFormat="1" applyFont="1" applyFill="1" applyBorder="1" applyAlignment="1">
      <alignment horizontal="right"/>
    </xf>
    <xf numFmtId="0" fontId="43" fillId="0" borderId="42" xfId="52" applyFont="1" applyFill="1" applyBorder="1"/>
    <xf numFmtId="0" fontId="46" fillId="0" borderId="41" xfId="52" applyFont="1" applyFill="1" applyBorder="1" applyAlignment="1">
      <alignment horizontal="right"/>
    </xf>
    <xf numFmtId="4" fontId="46" fillId="0" borderId="42" xfId="52" applyNumberFormat="1" applyFont="1" applyFill="1" applyBorder="1"/>
    <xf numFmtId="49" fontId="46" fillId="0" borderId="43" xfId="52" applyNumberFormat="1" applyFont="1" applyFill="1" applyBorder="1" applyAlignment="1">
      <alignment horizontal="right"/>
    </xf>
    <xf numFmtId="49" fontId="46" fillId="0" borderId="44" xfId="52" applyNumberFormat="1" applyFont="1" applyFill="1" applyBorder="1" applyAlignment="1">
      <alignment horizontal="right"/>
    </xf>
    <xf numFmtId="10" fontId="46" fillId="0" borderId="44" xfId="52" applyNumberFormat="1" applyFont="1" applyFill="1" applyBorder="1" applyAlignment="1">
      <alignment horizontal="center"/>
    </xf>
    <xf numFmtId="4" fontId="46" fillId="0" borderId="44" xfId="52" applyNumberFormat="1" applyFont="1" applyFill="1" applyBorder="1"/>
    <xf numFmtId="170" fontId="46" fillId="0" borderId="44" xfId="52" applyNumberFormat="1" applyFont="1" applyFill="1" applyBorder="1" applyAlignment="1">
      <alignment horizontal="center"/>
    </xf>
    <xf numFmtId="4" fontId="46" fillId="0" borderId="45" xfId="52" applyNumberFormat="1" applyFont="1" applyFill="1" applyBorder="1"/>
    <xf numFmtId="10" fontId="43" fillId="25" borderId="46" xfId="52" applyNumberFormat="1" applyFont="1" applyFill="1" applyBorder="1" applyAlignment="1">
      <alignment horizontal="right"/>
    </xf>
    <xf numFmtId="10" fontId="50" fillId="0" borderId="47" xfId="52" applyNumberFormat="1" applyFont="1" applyFill="1" applyBorder="1"/>
    <xf numFmtId="10" fontId="46" fillId="0" borderId="47" xfId="52" applyNumberFormat="1" applyFont="1" applyFill="1" applyBorder="1"/>
    <xf numFmtId="10" fontId="46" fillId="0" borderId="48" xfId="52" applyNumberFormat="1" applyFont="1" applyFill="1" applyBorder="1" applyAlignment="1">
      <alignment horizontal="center"/>
    </xf>
    <xf numFmtId="0" fontId="46" fillId="29" borderId="49" xfId="52" applyFont="1" applyFill="1" applyBorder="1" applyAlignment="1">
      <alignment horizontal="right" vertical="center"/>
    </xf>
    <xf numFmtId="0" fontId="46" fillId="29" borderId="50" xfId="52" applyFont="1" applyFill="1" applyBorder="1" applyAlignment="1">
      <alignment horizontal="center" vertical="center"/>
    </xf>
    <xf numFmtId="0" fontId="46" fillId="30" borderId="51" xfId="52" applyFont="1" applyFill="1" applyBorder="1" applyAlignment="1">
      <alignment horizontal="right" vertical="top"/>
    </xf>
    <xf numFmtId="0" fontId="46" fillId="30" borderId="52" xfId="52" applyFont="1" applyFill="1" applyBorder="1" applyAlignment="1">
      <alignment horizontal="left" vertical="top"/>
    </xf>
    <xf numFmtId="164" fontId="46" fillId="30" borderId="52" xfId="52" applyNumberFormat="1" applyFont="1" applyFill="1" applyBorder="1" applyAlignment="1">
      <alignment horizontal="left" vertical="top"/>
    </xf>
    <xf numFmtId="10" fontId="43" fillId="25" borderId="53" xfId="52" applyNumberFormat="1" applyFont="1" applyFill="1" applyBorder="1" applyAlignment="1">
      <alignment horizontal="center"/>
    </xf>
    <xf numFmtId="10" fontId="43" fillId="25" borderId="42" xfId="52" applyNumberFormat="1" applyFont="1" applyFill="1" applyBorder="1" applyAlignment="1">
      <alignment horizontal="center"/>
    </xf>
    <xf numFmtId="2" fontId="51" fillId="0" borderId="42" xfId="52" applyNumberFormat="1" applyFont="1" applyFill="1" applyBorder="1" applyAlignment="1">
      <alignment horizontal="center"/>
    </xf>
    <xf numFmtId="10" fontId="46" fillId="0" borderId="42" xfId="52" applyNumberFormat="1" applyFont="1" applyFill="1" applyBorder="1" applyAlignment="1">
      <alignment horizontal="center"/>
    </xf>
    <xf numFmtId="49" fontId="46" fillId="0" borderId="45" xfId="52" applyNumberFormat="1" applyFont="1" applyFill="1" applyBorder="1" applyAlignment="1">
      <alignment horizontal="right"/>
    </xf>
  </cellXfs>
  <cellStyles count="5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oeda" xfId="51" builtinId="4"/>
    <cellStyle name="Moeda 2" xfId="37"/>
    <cellStyle name="Moeda 2 2" xfId="56"/>
    <cellStyle name="Moeda 3" xfId="58"/>
    <cellStyle name="Neutral" xfId="38"/>
    <cellStyle name="Normal" xfId="0" builtinId="0"/>
    <cellStyle name="Normal 2" xfId="39"/>
    <cellStyle name="Normal 2 2" xfId="52"/>
    <cellStyle name="Normal 3" xfId="40"/>
    <cellStyle name="Normal 4" xfId="49"/>
    <cellStyle name="Normal 5" xfId="1"/>
    <cellStyle name="Note" xfId="41"/>
    <cellStyle name="Output" xfId="42"/>
    <cellStyle name="Porcentagem" xfId="57" builtinId="5"/>
    <cellStyle name="Porcentagem 2" xfId="43"/>
    <cellStyle name="Porcentagem 2 2" xfId="53"/>
    <cellStyle name="Porcentagem 3" xfId="54"/>
    <cellStyle name="Separador de milhares 2" xfId="45"/>
    <cellStyle name="Separador de milhares 3" xfId="44"/>
    <cellStyle name="Title" xfId="46"/>
    <cellStyle name="Vírgula" xfId="50" builtinId="3"/>
    <cellStyle name="Vírgula 2" xfId="47"/>
    <cellStyle name="Vírgula 3" xfId="55"/>
    <cellStyle name="Warning Text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ROJETOS/prefeitura/Vila%20Bela/Teriminal/or&#231;amento/Planilha%20de%20eventos/planilha%20de%20eventos%20terminal%20turistico%202%20etap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</sheetNames>
    <sheetDataSet>
      <sheetData sheetId="0"/>
      <sheetData sheetId="1">
        <row r="198">
          <cell r="DJ198"/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0" workbookViewId="0">
      <selection activeCell="D18" sqref="D18"/>
    </sheetView>
  </sheetViews>
  <sheetFormatPr defaultRowHeight="13.8" x14ac:dyDescent="0.3"/>
  <cols>
    <col min="1" max="1" width="39.5546875" style="1" bestFit="1" customWidth="1"/>
    <col min="2" max="2" width="26.5546875" style="1" customWidth="1"/>
    <col min="3" max="3" width="15.33203125" style="1" customWidth="1"/>
    <col min="4" max="10" width="9.109375" style="1"/>
    <col min="11" max="11" width="12.88671875" style="1" bestFit="1" customWidth="1"/>
    <col min="12" max="256" width="9.109375" style="1"/>
    <col min="257" max="257" width="39.5546875" style="1" bestFit="1" customWidth="1"/>
    <col min="258" max="258" width="26.5546875" style="1" customWidth="1"/>
    <col min="259" max="259" width="15.33203125" style="1" customWidth="1"/>
    <col min="260" max="266" width="9.109375" style="1"/>
    <col min="267" max="267" width="12.88671875" style="1" bestFit="1" customWidth="1"/>
    <col min="268" max="512" width="9.109375" style="1"/>
    <col min="513" max="513" width="39.5546875" style="1" bestFit="1" customWidth="1"/>
    <col min="514" max="514" width="26.5546875" style="1" customWidth="1"/>
    <col min="515" max="515" width="15.33203125" style="1" customWidth="1"/>
    <col min="516" max="522" width="9.109375" style="1"/>
    <col min="523" max="523" width="12.88671875" style="1" bestFit="1" customWidth="1"/>
    <col min="524" max="768" width="9.109375" style="1"/>
    <col min="769" max="769" width="39.5546875" style="1" bestFit="1" customWidth="1"/>
    <col min="770" max="770" width="26.5546875" style="1" customWidth="1"/>
    <col min="771" max="771" width="15.33203125" style="1" customWidth="1"/>
    <col min="772" max="778" width="9.109375" style="1"/>
    <col min="779" max="779" width="12.88671875" style="1" bestFit="1" customWidth="1"/>
    <col min="780" max="1024" width="9.109375" style="1"/>
    <col min="1025" max="1025" width="39.5546875" style="1" bestFit="1" customWidth="1"/>
    <col min="1026" max="1026" width="26.5546875" style="1" customWidth="1"/>
    <col min="1027" max="1027" width="15.33203125" style="1" customWidth="1"/>
    <col min="1028" max="1034" width="9.109375" style="1"/>
    <col min="1035" max="1035" width="12.88671875" style="1" bestFit="1" customWidth="1"/>
    <col min="1036" max="1280" width="9.109375" style="1"/>
    <col min="1281" max="1281" width="39.5546875" style="1" bestFit="1" customWidth="1"/>
    <col min="1282" max="1282" width="26.5546875" style="1" customWidth="1"/>
    <col min="1283" max="1283" width="15.33203125" style="1" customWidth="1"/>
    <col min="1284" max="1290" width="9.109375" style="1"/>
    <col min="1291" max="1291" width="12.88671875" style="1" bestFit="1" customWidth="1"/>
    <col min="1292" max="1536" width="9.109375" style="1"/>
    <col min="1537" max="1537" width="39.5546875" style="1" bestFit="1" customWidth="1"/>
    <col min="1538" max="1538" width="26.5546875" style="1" customWidth="1"/>
    <col min="1539" max="1539" width="15.33203125" style="1" customWidth="1"/>
    <col min="1540" max="1546" width="9.109375" style="1"/>
    <col min="1547" max="1547" width="12.88671875" style="1" bestFit="1" customWidth="1"/>
    <col min="1548" max="1792" width="9.109375" style="1"/>
    <col min="1793" max="1793" width="39.5546875" style="1" bestFit="1" customWidth="1"/>
    <col min="1794" max="1794" width="26.5546875" style="1" customWidth="1"/>
    <col min="1795" max="1795" width="15.33203125" style="1" customWidth="1"/>
    <col min="1796" max="1802" width="9.109375" style="1"/>
    <col min="1803" max="1803" width="12.88671875" style="1" bestFit="1" customWidth="1"/>
    <col min="1804" max="2048" width="9.109375" style="1"/>
    <col min="2049" max="2049" width="39.5546875" style="1" bestFit="1" customWidth="1"/>
    <col min="2050" max="2050" width="26.5546875" style="1" customWidth="1"/>
    <col min="2051" max="2051" width="15.33203125" style="1" customWidth="1"/>
    <col min="2052" max="2058" width="9.109375" style="1"/>
    <col min="2059" max="2059" width="12.88671875" style="1" bestFit="1" customWidth="1"/>
    <col min="2060" max="2304" width="9.109375" style="1"/>
    <col min="2305" max="2305" width="39.5546875" style="1" bestFit="1" customWidth="1"/>
    <col min="2306" max="2306" width="26.5546875" style="1" customWidth="1"/>
    <col min="2307" max="2307" width="15.33203125" style="1" customWidth="1"/>
    <col min="2308" max="2314" width="9.109375" style="1"/>
    <col min="2315" max="2315" width="12.88671875" style="1" bestFit="1" customWidth="1"/>
    <col min="2316" max="2560" width="9.109375" style="1"/>
    <col min="2561" max="2561" width="39.5546875" style="1" bestFit="1" customWidth="1"/>
    <col min="2562" max="2562" width="26.5546875" style="1" customWidth="1"/>
    <col min="2563" max="2563" width="15.33203125" style="1" customWidth="1"/>
    <col min="2564" max="2570" width="9.109375" style="1"/>
    <col min="2571" max="2571" width="12.88671875" style="1" bestFit="1" customWidth="1"/>
    <col min="2572" max="2816" width="9.109375" style="1"/>
    <col min="2817" max="2817" width="39.5546875" style="1" bestFit="1" customWidth="1"/>
    <col min="2818" max="2818" width="26.5546875" style="1" customWidth="1"/>
    <col min="2819" max="2819" width="15.33203125" style="1" customWidth="1"/>
    <col min="2820" max="2826" width="9.109375" style="1"/>
    <col min="2827" max="2827" width="12.88671875" style="1" bestFit="1" customWidth="1"/>
    <col min="2828" max="3072" width="9.109375" style="1"/>
    <col min="3073" max="3073" width="39.5546875" style="1" bestFit="1" customWidth="1"/>
    <col min="3074" max="3074" width="26.5546875" style="1" customWidth="1"/>
    <col min="3075" max="3075" width="15.33203125" style="1" customWidth="1"/>
    <col min="3076" max="3082" width="9.109375" style="1"/>
    <col min="3083" max="3083" width="12.88671875" style="1" bestFit="1" customWidth="1"/>
    <col min="3084" max="3328" width="9.109375" style="1"/>
    <col min="3329" max="3329" width="39.5546875" style="1" bestFit="1" customWidth="1"/>
    <col min="3330" max="3330" width="26.5546875" style="1" customWidth="1"/>
    <col min="3331" max="3331" width="15.33203125" style="1" customWidth="1"/>
    <col min="3332" max="3338" width="9.109375" style="1"/>
    <col min="3339" max="3339" width="12.88671875" style="1" bestFit="1" customWidth="1"/>
    <col min="3340" max="3584" width="9.109375" style="1"/>
    <col min="3585" max="3585" width="39.5546875" style="1" bestFit="1" customWidth="1"/>
    <col min="3586" max="3586" width="26.5546875" style="1" customWidth="1"/>
    <col min="3587" max="3587" width="15.33203125" style="1" customWidth="1"/>
    <col min="3588" max="3594" width="9.109375" style="1"/>
    <col min="3595" max="3595" width="12.88671875" style="1" bestFit="1" customWidth="1"/>
    <col min="3596" max="3840" width="9.109375" style="1"/>
    <col min="3841" max="3841" width="39.5546875" style="1" bestFit="1" customWidth="1"/>
    <col min="3842" max="3842" width="26.5546875" style="1" customWidth="1"/>
    <col min="3843" max="3843" width="15.33203125" style="1" customWidth="1"/>
    <col min="3844" max="3850" width="9.109375" style="1"/>
    <col min="3851" max="3851" width="12.88671875" style="1" bestFit="1" customWidth="1"/>
    <col min="3852" max="4096" width="9.109375" style="1"/>
    <col min="4097" max="4097" width="39.5546875" style="1" bestFit="1" customWidth="1"/>
    <col min="4098" max="4098" width="26.5546875" style="1" customWidth="1"/>
    <col min="4099" max="4099" width="15.33203125" style="1" customWidth="1"/>
    <col min="4100" max="4106" width="9.109375" style="1"/>
    <col min="4107" max="4107" width="12.88671875" style="1" bestFit="1" customWidth="1"/>
    <col min="4108" max="4352" width="9.109375" style="1"/>
    <col min="4353" max="4353" width="39.5546875" style="1" bestFit="1" customWidth="1"/>
    <col min="4354" max="4354" width="26.5546875" style="1" customWidth="1"/>
    <col min="4355" max="4355" width="15.33203125" style="1" customWidth="1"/>
    <col min="4356" max="4362" width="9.109375" style="1"/>
    <col min="4363" max="4363" width="12.88671875" style="1" bestFit="1" customWidth="1"/>
    <col min="4364" max="4608" width="9.109375" style="1"/>
    <col min="4609" max="4609" width="39.5546875" style="1" bestFit="1" customWidth="1"/>
    <col min="4610" max="4610" width="26.5546875" style="1" customWidth="1"/>
    <col min="4611" max="4611" width="15.33203125" style="1" customWidth="1"/>
    <col min="4612" max="4618" width="9.109375" style="1"/>
    <col min="4619" max="4619" width="12.88671875" style="1" bestFit="1" customWidth="1"/>
    <col min="4620" max="4864" width="9.109375" style="1"/>
    <col min="4865" max="4865" width="39.5546875" style="1" bestFit="1" customWidth="1"/>
    <col min="4866" max="4866" width="26.5546875" style="1" customWidth="1"/>
    <col min="4867" max="4867" width="15.33203125" style="1" customWidth="1"/>
    <col min="4868" max="4874" width="9.109375" style="1"/>
    <col min="4875" max="4875" width="12.88671875" style="1" bestFit="1" customWidth="1"/>
    <col min="4876" max="5120" width="9.109375" style="1"/>
    <col min="5121" max="5121" width="39.5546875" style="1" bestFit="1" customWidth="1"/>
    <col min="5122" max="5122" width="26.5546875" style="1" customWidth="1"/>
    <col min="5123" max="5123" width="15.33203125" style="1" customWidth="1"/>
    <col min="5124" max="5130" width="9.109375" style="1"/>
    <col min="5131" max="5131" width="12.88671875" style="1" bestFit="1" customWidth="1"/>
    <col min="5132" max="5376" width="9.109375" style="1"/>
    <col min="5377" max="5377" width="39.5546875" style="1" bestFit="1" customWidth="1"/>
    <col min="5378" max="5378" width="26.5546875" style="1" customWidth="1"/>
    <col min="5379" max="5379" width="15.33203125" style="1" customWidth="1"/>
    <col min="5380" max="5386" width="9.109375" style="1"/>
    <col min="5387" max="5387" width="12.88671875" style="1" bestFit="1" customWidth="1"/>
    <col min="5388" max="5632" width="9.109375" style="1"/>
    <col min="5633" max="5633" width="39.5546875" style="1" bestFit="1" customWidth="1"/>
    <col min="5634" max="5634" width="26.5546875" style="1" customWidth="1"/>
    <col min="5635" max="5635" width="15.33203125" style="1" customWidth="1"/>
    <col min="5636" max="5642" width="9.109375" style="1"/>
    <col min="5643" max="5643" width="12.88671875" style="1" bestFit="1" customWidth="1"/>
    <col min="5644" max="5888" width="9.109375" style="1"/>
    <col min="5889" max="5889" width="39.5546875" style="1" bestFit="1" customWidth="1"/>
    <col min="5890" max="5890" width="26.5546875" style="1" customWidth="1"/>
    <col min="5891" max="5891" width="15.33203125" style="1" customWidth="1"/>
    <col min="5892" max="5898" width="9.109375" style="1"/>
    <col min="5899" max="5899" width="12.88671875" style="1" bestFit="1" customWidth="1"/>
    <col min="5900" max="6144" width="9.109375" style="1"/>
    <col min="6145" max="6145" width="39.5546875" style="1" bestFit="1" customWidth="1"/>
    <col min="6146" max="6146" width="26.5546875" style="1" customWidth="1"/>
    <col min="6147" max="6147" width="15.33203125" style="1" customWidth="1"/>
    <col min="6148" max="6154" width="9.109375" style="1"/>
    <col min="6155" max="6155" width="12.88671875" style="1" bestFit="1" customWidth="1"/>
    <col min="6156" max="6400" width="9.109375" style="1"/>
    <col min="6401" max="6401" width="39.5546875" style="1" bestFit="1" customWidth="1"/>
    <col min="6402" max="6402" width="26.5546875" style="1" customWidth="1"/>
    <col min="6403" max="6403" width="15.33203125" style="1" customWidth="1"/>
    <col min="6404" max="6410" width="9.109375" style="1"/>
    <col min="6411" max="6411" width="12.88671875" style="1" bestFit="1" customWidth="1"/>
    <col min="6412" max="6656" width="9.109375" style="1"/>
    <col min="6657" max="6657" width="39.5546875" style="1" bestFit="1" customWidth="1"/>
    <col min="6658" max="6658" width="26.5546875" style="1" customWidth="1"/>
    <col min="6659" max="6659" width="15.33203125" style="1" customWidth="1"/>
    <col min="6660" max="6666" width="9.109375" style="1"/>
    <col min="6667" max="6667" width="12.88671875" style="1" bestFit="1" customWidth="1"/>
    <col min="6668" max="6912" width="9.109375" style="1"/>
    <col min="6913" max="6913" width="39.5546875" style="1" bestFit="1" customWidth="1"/>
    <col min="6914" max="6914" width="26.5546875" style="1" customWidth="1"/>
    <col min="6915" max="6915" width="15.33203125" style="1" customWidth="1"/>
    <col min="6916" max="6922" width="9.109375" style="1"/>
    <col min="6923" max="6923" width="12.88671875" style="1" bestFit="1" customWidth="1"/>
    <col min="6924" max="7168" width="9.109375" style="1"/>
    <col min="7169" max="7169" width="39.5546875" style="1" bestFit="1" customWidth="1"/>
    <col min="7170" max="7170" width="26.5546875" style="1" customWidth="1"/>
    <col min="7171" max="7171" width="15.33203125" style="1" customWidth="1"/>
    <col min="7172" max="7178" width="9.109375" style="1"/>
    <col min="7179" max="7179" width="12.88671875" style="1" bestFit="1" customWidth="1"/>
    <col min="7180" max="7424" width="9.109375" style="1"/>
    <col min="7425" max="7425" width="39.5546875" style="1" bestFit="1" customWidth="1"/>
    <col min="7426" max="7426" width="26.5546875" style="1" customWidth="1"/>
    <col min="7427" max="7427" width="15.33203125" style="1" customWidth="1"/>
    <col min="7428" max="7434" width="9.109375" style="1"/>
    <col min="7435" max="7435" width="12.88671875" style="1" bestFit="1" customWidth="1"/>
    <col min="7436" max="7680" width="9.109375" style="1"/>
    <col min="7681" max="7681" width="39.5546875" style="1" bestFit="1" customWidth="1"/>
    <col min="7682" max="7682" width="26.5546875" style="1" customWidth="1"/>
    <col min="7683" max="7683" width="15.33203125" style="1" customWidth="1"/>
    <col min="7684" max="7690" width="9.109375" style="1"/>
    <col min="7691" max="7691" width="12.88671875" style="1" bestFit="1" customWidth="1"/>
    <col min="7692" max="7936" width="9.109375" style="1"/>
    <col min="7937" max="7937" width="39.5546875" style="1" bestFit="1" customWidth="1"/>
    <col min="7938" max="7938" width="26.5546875" style="1" customWidth="1"/>
    <col min="7939" max="7939" width="15.33203125" style="1" customWidth="1"/>
    <col min="7940" max="7946" width="9.109375" style="1"/>
    <col min="7947" max="7947" width="12.88671875" style="1" bestFit="1" customWidth="1"/>
    <col min="7948" max="8192" width="9.109375" style="1"/>
    <col min="8193" max="8193" width="39.5546875" style="1" bestFit="1" customWidth="1"/>
    <col min="8194" max="8194" width="26.5546875" style="1" customWidth="1"/>
    <col min="8195" max="8195" width="15.33203125" style="1" customWidth="1"/>
    <col min="8196" max="8202" width="9.109375" style="1"/>
    <col min="8203" max="8203" width="12.88671875" style="1" bestFit="1" customWidth="1"/>
    <col min="8204" max="8448" width="9.109375" style="1"/>
    <col min="8449" max="8449" width="39.5546875" style="1" bestFit="1" customWidth="1"/>
    <col min="8450" max="8450" width="26.5546875" style="1" customWidth="1"/>
    <col min="8451" max="8451" width="15.33203125" style="1" customWidth="1"/>
    <col min="8452" max="8458" width="9.109375" style="1"/>
    <col min="8459" max="8459" width="12.88671875" style="1" bestFit="1" customWidth="1"/>
    <col min="8460" max="8704" width="9.109375" style="1"/>
    <col min="8705" max="8705" width="39.5546875" style="1" bestFit="1" customWidth="1"/>
    <col min="8706" max="8706" width="26.5546875" style="1" customWidth="1"/>
    <col min="8707" max="8707" width="15.33203125" style="1" customWidth="1"/>
    <col min="8708" max="8714" width="9.109375" style="1"/>
    <col min="8715" max="8715" width="12.88671875" style="1" bestFit="1" customWidth="1"/>
    <col min="8716" max="8960" width="9.109375" style="1"/>
    <col min="8961" max="8961" width="39.5546875" style="1" bestFit="1" customWidth="1"/>
    <col min="8962" max="8962" width="26.5546875" style="1" customWidth="1"/>
    <col min="8963" max="8963" width="15.33203125" style="1" customWidth="1"/>
    <col min="8964" max="8970" width="9.109375" style="1"/>
    <col min="8971" max="8971" width="12.88671875" style="1" bestFit="1" customWidth="1"/>
    <col min="8972" max="9216" width="9.109375" style="1"/>
    <col min="9217" max="9217" width="39.5546875" style="1" bestFit="1" customWidth="1"/>
    <col min="9218" max="9218" width="26.5546875" style="1" customWidth="1"/>
    <col min="9219" max="9219" width="15.33203125" style="1" customWidth="1"/>
    <col min="9220" max="9226" width="9.109375" style="1"/>
    <col min="9227" max="9227" width="12.88671875" style="1" bestFit="1" customWidth="1"/>
    <col min="9228" max="9472" width="9.109375" style="1"/>
    <col min="9473" max="9473" width="39.5546875" style="1" bestFit="1" customWidth="1"/>
    <col min="9474" max="9474" width="26.5546875" style="1" customWidth="1"/>
    <col min="9475" max="9475" width="15.33203125" style="1" customWidth="1"/>
    <col min="9476" max="9482" width="9.109375" style="1"/>
    <col min="9483" max="9483" width="12.88671875" style="1" bestFit="1" customWidth="1"/>
    <col min="9484" max="9728" width="9.109375" style="1"/>
    <col min="9729" max="9729" width="39.5546875" style="1" bestFit="1" customWidth="1"/>
    <col min="9730" max="9730" width="26.5546875" style="1" customWidth="1"/>
    <col min="9731" max="9731" width="15.33203125" style="1" customWidth="1"/>
    <col min="9732" max="9738" width="9.109375" style="1"/>
    <col min="9739" max="9739" width="12.88671875" style="1" bestFit="1" customWidth="1"/>
    <col min="9740" max="9984" width="9.109375" style="1"/>
    <col min="9985" max="9985" width="39.5546875" style="1" bestFit="1" customWidth="1"/>
    <col min="9986" max="9986" width="26.5546875" style="1" customWidth="1"/>
    <col min="9987" max="9987" width="15.33203125" style="1" customWidth="1"/>
    <col min="9988" max="9994" width="9.109375" style="1"/>
    <col min="9995" max="9995" width="12.88671875" style="1" bestFit="1" customWidth="1"/>
    <col min="9996" max="10240" width="9.109375" style="1"/>
    <col min="10241" max="10241" width="39.5546875" style="1" bestFit="1" customWidth="1"/>
    <col min="10242" max="10242" width="26.5546875" style="1" customWidth="1"/>
    <col min="10243" max="10243" width="15.33203125" style="1" customWidth="1"/>
    <col min="10244" max="10250" width="9.109375" style="1"/>
    <col min="10251" max="10251" width="12.88671875" style="1" bestFit="1" customWidth="1"/>
    <col min="10252" max="10496" width="9.109375" style="1"/>
    <col min="10497" max="10497" width="39.5546875" style="1" bestFit="1" customWidth="1"/>
    <col min="10498" max="10498" width="26.5546875" style="1" customWidth="1"/>
    <col min="10499" max="10499" width="15.33203125" style="1" customWidth="1"/>
    <col min="10500" max="10506" width="9.109375" style="1"/>
    <col min="10507" max="10507" width="12.88671875" style="1" bestFit="1" customWidth="1"/>
    <col min="10508" max="10752" width="9.109375" style="1"/>
    <col min="10753" max="10753" width="39.5546875" style="1" bestFit="1" customWidth="1"/>
    <col min="10754" max="10754" width="26.5546875" style="1" customWidth="1"/>
    <col min="10755" max="10755" width="15.33203125" style="1" customWidth="1"/>
    <col min="10756" max="10762" width="9.109375" style="1"/>
    <col min="10763" max="10763" width="12.88671875" style="1" bestFit="1" customWidth="1"/>
    <col min="10764" max="11008" width="9.109375" style="1"/>
    <col min="11009" max="11009" width="39.5546875" style="1" bestFit="1" customWidth="1"/>
    <col min="11010" max="11010" width="26.5546875" style="1" customWidth="1"/>
    <col min="11011" max="11011" width="15.33203125" style="1" customWidth="1"/>
    <col min="11012" max="11018" width="9.109375" style="1"/>
    <col min="11019" max="11019" width="12.88671875" style="1" bestFit="1" customWidth="1"/>
    <col min="11020" max="11264" width="9.109375" style="1"/>
    <col min="11265" max="11265" width="39.5546875" style="1" bestFit="1" customWidth="1"/>
    <col min="11266" max="11266" width="26.5546875" style="1" customWidth="1"/>
    <col min="11267" max="11267" width="15.33203125" style="1" customWidth="1"/>
    <col min="11268" max="11274" width="9.109375" style="1"/>
    <col min="11275" max="11275" width="12.88671875" style="1" bestFit="1" customWidth="1"/>
    <col min="11276" max="11520" width="9.109375" style="1"/>
    <col min="11521" max="11521" width="39.5546875" style="1" bestFit="1" customWidth="1"/>
    <col min="11522" max="11522" width="26.5546875" style="1" customWidth="1"/>
    <col min="11523" max="11523" width="15.33203125" style="1" customWidth="1"/>
    <col min="11524" max="11530" width="9.109375" style="1"/>
    <col min="11531" max="11531" width="12.88671875" style="1" bestFit="1" customWidth="1"/>
    <col min="11532" max="11776" width="9.109375" style="1"/>
    <col min="11777" max="11777" width="39.5546875" style="1" bestFit="1" customWidth="1"/>
    <col min="11778" max="11778" width="26.5546875" style="1" customWidth="1"/>
    <col min="11779" max="11779" width="15.33203125" style="1" customWidth="1"/>
    <col min="11780" max="11786" width="9.109375" style="1"/>
    <col min="11787" max="11787" width="12.88671875" style="1" bestFit="1" customWidth="1"/>
    <col min="11788" max="12032" width="9.109375" style="1"/>
    <col min="12033" max="12033" width="39.5546875" style="1" bestFit="1" customWidth="1"/>
    <col min="12034" max="12034" width="26.5546875" style="1" customWidth="1"/>
    <col min="12035" max="12035" width="15.33203125" style="1" customWidth="1"/>
    <col min="12036" max="12042" width="9.109375" style="1"/>
    <col min="12043" max="12043" width="12.88671875" style="1" bestFit="1" customWidth="1"/>
    <col min="12044" max="12288" width="9.109375" style="1"/>
    <col min="12289" max="12289" width="39.5546875" style="1" bestFit="1" customWidth="1"/>
    <col min="12290" max="12290" width="26.5546875" style="1" customWidth="1"/>
    <col min="12291" max="12291" width="15.33203125" style="1" customWidth="1"/>
    <col min="12292" max="12298" width="9.109375" style="1"/>
    <col min="12299" max="12299" width="12.88671875" style="1" bestFit="1" customWidth="1"/>
    <col min="12300" max="12544" width="9.109375" style="1"/>
    <col min="12545" max="12545" width="39.5546875" style="1" bestFit="1" customWidth="1"/>
    <col min="12546" max="12546" width="26.5546875" style="1" customWidth="1"/>
    <col min="12547" max="12547" width="15.33203125" style="1" customWidth="1"/>
    <col min="12548" max="12554" width="9.109375" style="1"/>
    <col min="12555" max="12555" width="12.88671875" style="1" bestFit="1" customWidth="1"/>
    <col min="12556" max="12800" width="9.109375" style="1"/>
    <col min="12801" max="12801" width="39.5546875" style="1" bestFit="1" customWidth="1"/>
    <col min="12802" max="12802" width="26.5546875" style="1" customWidth="1"/>
    <col min="12803" max="12803" width="15.33203125" style="1" customWidth="1"/>
    <col min="12804" max="12810" width="9.109375" style="1"/>
    <col min="12811" max="12811" width="12.88671875" style="1" bestFit="1" customWidth="1"/>
    <col min="12812" max="13056" width="9.109375" style="1"/>
    <col min="13057" max="13057" width="39.5546875" style="1" bestFit="1" customWidth="1"/>
    <col min="13058" max="13058" width="26.5546875" style="1" customWidth="1"/>
    <col min="13059" max="13059" width="15.33203125" style="1" customWidth="1"/>
    <col min="13060" max="13066" width="9.109375" style="1"/>
    <col min="13067" max="13067" width="12.88671875" style="1" bestFit="1" customWidth="1"/>
    <col min="13068" max="13312" width="9.109375" style="1"/>
    <col min="13313" max="13313" width="39.5546875" style="1" bestFit="1" customWidth="1"/>
    <col min="13314" max="13314" width="26.5546875" style="1" customWidth="1"/>
    <col min="13315" max="13315" width="15.33203125" style="1" customWidth="1"/>
    <col min="13316" max="13322" width="9.109375" style="1"/>
    <col min="13323" max="13323" width="12.88671875" style="1" bestFit="1" customWidth="1"/>
    <col min="13324" max="13568" width="9.109375" style="1"/>
    <col min="13569" max="13569" width="39.5546875" style="1" bestFit="1" customWidth="1"/>
    <col min="13570" max="13570" width="26.5546875" style="1" customWidth="1"/>
    <col min="13571" max="13571" width="15.33203125" style="1" customWidth="1"/>
    <col min="13572" max="13578" width="9.109375" style="1"/>
    <col min="13579" max="13579" width="12.88671875" style="1" bestFit="1" customWidth="1"/>
    <col min="13580" max="13824" width="9.109375" style="1"/>
    <col min="13825" max="13825" width="39.5546875" style="1" bestFit="1" customWidth="1"/>
    <col min="13826" max="13826" width="26.5546875" style="1" customWidth="1"/>
    <col min="13827" max="13827" width="15.33203125" style="1" customWidth="1"/>
    <col min="13828" max="13834" width="9.109375" style="1"/>
    <col min="13835" max="13835" width="12.88671875" style="1" bestFit="1" customWidth="1"/>
    <col min="13836" max="14080" width="9.109375" style="1"/>
    <col min="14081" max="14081" width="39.5546875" style="1" bestFit="1" customWidth="1"/>
    <col min="14082" max="14082" width="26.5546875" style="1" customWidth="1"/>
    <col min="14083" max="14083" width="15.33203125" style="1" customWidth="1"/>
    <col min="14084" max="14090" width="9.109375" style="1"/>
    <col min="14091" max="14091" width="12.88671875" style="1" bestFit="1" customWidth="1"/>
    <col min="14092" max="14336" width="9.109375" style="1"/>
    <col min="14337" max="14337" width="39.5546875" style="1" bestFit="1" customWidth="1"/>
    <col min="14338" max="14338" width="26.5546875" style="1" customWidth="1"/>
    <col min="14339" max="14339" width="15.33203125" style="1" customWidth="1"/>
    <col min="14340" max="14346" width="9.109375" style="1"/>
    <col min="14347" max="14347" width="12.88671875" style="1" bestFit="1" customWidth="1"/>
    <col min="14348" max="14592" width="9.109375" style="1"/>
    <col min="14593" max="14593" width="39.5546875" style="1" bestFit="1" customWidth="1"/>
    <col min="14594" max="14594" width="26.5546875" style="1" customWidth="1"/>
    <col min="14595" max="14595" width="15.33203125" style="1" customWidth="1"/>
    <col min="14596" max="14602" width="9.109375" style="1"/>
    <col min="14603" max="14603" width="12.88671875" style="1" bestFit="1" customWidth="1"/>
    <col min="14604" max="14848" width="9.109375" style="1"/>
    <col min="14849" max="14849" width="39.5546875" style="1" bestFit="1" customWidth="1"/>
    <col min="14850" max="14850" width="26.5546875" style="1" customWidth="1"/>
    <col min="14851" max="14851" width="15.33203125" style="1" customWidth="1"/>
    <col min="14852" max="14858" width="9.109375" style="1"/>
    <col min="14859" max="14859" width="12.88671875" style="1" bestFit="1" customWidth="1"/>
    <col min="14860" max="15104" width="9.109375" style="1"/>
    <col min="15105" max="15105" width="39.5546875" style="1" bestFit="1" customWidth="1"/>
    <col min="15106" max="15106" width="26.5546875" style="1" customWidth="1"/>
    <col min="15107" max="15107" width="15.33203125" style="1" customWidth="1"/>
    <col min="15108" max="15114" width="9.109375" style="1"/>
    <col min="15115" max="15115" width="12.88671875" style="1" bestFit="1" customWidth="1"/>
    <col min="15116" max="15360" width="9.109375" style="1"/>
    <col min="15361" max="15361" width="39.5546875" style="1" bestFit="1" customWidth="1"/>
    <col min="15362" max="15362" width="26.5546875" style="1" customWidth="1"/>
    <col min="15363" max="15363" width="15.33203125" style="1" customWidth="1"/>
    <col min="15364" max="15370" width="9.109375" style="1"/>
    <col min="15371" max="15371" width="12.88671875" style="1" bestFit="1" customWidth="1"/>
    <col min="15372" max="15616" width="9.109375" style="1"/>
    <col min="15617" max="15617" width="39.5546875" style="1" bestFit="1" customWidth="1"/>
    <col min="15618" max="15618" width="26.5546875" style="1" customWidth="1"/>
    <col min="15619" max="15619" width="15.33203125" style="1" customWidth="1"/>
    <col min="15620" max="15626" width="9.109375" style="1"/>
    <col min="15627" max="15627" width="12.88671875" style="1" bestFit="1" customWidth="1"/>
    <col min="15628" max="15872" width="9.109375" style="1"/>
    <col min="15873" max="15873" width="39.5546875" style="1" bestFit="1" customWidth="1"/>
    <col min="15874" max="15874" width="26.5546875" style="1" customWidth="1"/>
    <col min="15875" max="15875" width="15.33203125" style="1" customWidth="1"/>
    <col min="15876" max="15882" width="9.109375" style="1"/>
    <col min="15883" max="15883" width="12.88671875" style="1" bestFit="1" customWidth="1"/>
    <col min="15884" max="16128" width="9.109375" style="1"/>
    <col min="16129" max="16129" width="39.5546875" style="1" bestFit="1" customWidth="1"/>
    <col min="16130" max="16130" width="26.5546875" style="1" customWidth="1"/>
    <col min="16131" max="16131" width="15.33203125" style="1" customWidth="1"/>
    <col min="16132" max="16138" width="9.109375" style="1"/>
    <col min="16139" max="16139" width="12.88671875" style="1" bestFit="1" customWidth="1"/>
    <col min="16140" max="16384" width="9.109375" style="1"/>
  </cols>
  <sheetData>
    <row r="1" spans="1:11" ht="15" thickBot="1" x14ac:dyDescent="0.35">
      <c r="A1" s="180" t="s">
        <v>40</v>
      </c>
      <c r="B1" s="181"/>
      <c r="C1" s="182"/>
    </row>
    <row r="2" spans="1:11" ht="14.4" x14ac:dyDescent="0.3">
      <c r="A2" s="177" t="s">
        <v>154</v>
      </c>
      <c r="B2" s="178"/>
      <c r="C2" s="179"/>
    </row>
    <row r="3" spans="1:11" ht="14.4" x14ac:dyDescent="0.3">
      <c r="A3" s="183" t="s">
        <v>39</v>
      </c>
      <c r="B3" s="184"/>
      <c r="C3" s="40" t="s">
        <v>29</v>
      </c>
    </row>
    <row r="4" spans="1:11" x14ac:dyDescent="0.3">
      <c r="A4" s="12" t="s">
        <v>38</v>
      </c>
      <c r="B4" s="39"/>
      <c r="C4" s="16">
        <v>3.2000000000000001E-2</v>
      </c>
    </row>
    <row r="5" spans="1:11" x14ac:dyDescent="0.3">
      <c r="A5" s="12" t="s">
        <v>37</v>
      </c>
      <c r="B5" s="39"/>
      <c r="C5" s="16">
        <v>8.5000000000000006E-3</v>
      </c>
    </row>
    <row r="6" spans="1:11" x14ac:dyDescent="0.3">
      <c r="A6" s="12" t="s">
        <v>36</v>
      </c>
      <c r="B6" s="39"/>
      <c r="C6" s="16">
        <v>8.5000000000000006E-3</v>
      </c>
    </row>
    <row r="7" spans="1:11" x14ac:dyDescent="0.3">
      <c r="A7" s="12" t="s">
        <v>35</v>
      </c>
      <c r="B7" s="185"/>
      <c r="C7" s="16">
        <v>0</v>
      </c>
    </row>
    <row r="8" spans="1:11" x14ac:dyDescent="0.3">
      <c r="A8" s="38" t="s">
        <v>34</v>
      </c>
      <c r="B8" s="186"/>
      <c r="C8" s="37">
        <v>0</v>
      </c>
    </row>
    <row r="9" spans="1:11" ht="15" thickBot="1" x14ac:dyDescent="0.35">
      <c r="A9" s="30"/>
      <c r="B9" s="29" t="s">
        <v>21</v>
      </c>
      <c r="C9" s="28">
        <f>SUM(C4:C8)</f>
        <v>4.9000000000000002E-2</v>
      </c>
      <c r="K9" s="36"/>
    </row>
    <row r="10" spans="1:11" ht="15" thickTop="1" x14ac:dyDescent="0.3">
      <c r="A10" s="12"/>
      <c r="B10" s="35"/>
      <c r="C10" s="34"/>
    </row>
    <row r="11" spans="1:11" ht="14.4" x14ac:dyDescent="0.3">
      <c r="A11" s="175" t="s">
        <v>33</v>
      </c>
      <c r="B11" s="176"/>
      <c r="C11" s="26" t="s">
        <v>29</v>
      </c>
    </row>
    <row r="12" spans="1:11" x14ac:dyDescent="0.3">
      <c r="A12" s="33" t="s">
        <v>32</v>
      </c>
      <c r="B12" s="32"/>
      <c r="C12" s="31">
        <v>0</v>
      </c>
    </row>
    <row r="13" spans="1:11" ht="15" thickBot="1" x14ac:dyDescent="0.35">
      <c r="A13" s="30"/>
      <c r="B13" s="29" t="s">
        <v>21</v>
      </c>
      <c r="C13" s="28">
        <f>SUM(C12)</f>
        <v>0</v>
      </c>
    </row>
    <row r="14" spans="1:11" ht="14.4" thickTop="1" x14ac:dyDescent="0.3">
      <c r="A14" s="12"/>
      <c r="C14" s="11"/>
    </row>
    <row r="15" spans="1:11" ht="14.4" x14ac:dyDescent="0.3">
      <c r="A15" s="175" t="s">
        <v>31</v>
      </c>
      <c r="B15" s="176"/>
      <c r="C15" s="27">
        <v>0.14130000000000001</v>
      </c>
    </row>
    <row r="16" spans="1:11" ht="14.4" x14ac:dyDescent="0.3">
      <c r="A16" s="175" t="s">
        <v>30</v>
      </c>
      <c r="B16" s="176"/>
      <c r="C16" s="26" t="s">
        <v>29</v>
      </c>
    </row>
    <row r="17" spans="1:6" x14ac:dyDescent="0.3">
      <c r="A17" s="25" t="s">
        <v>28</v>
      </c>
      <c r="B17" s="1" t="s">
        <v>27</v>
      </c>
      <c r="C17" s="16">
        <v>6.4999999999999997E-3</v>
      </c>
    </row>
    <row r="18" spans="1:6" x14ac:dyDescent="0.3">
      <c r="A18" s="25" t="s">
        <v>26</v>
      </c>
      <c r="B18" s="1" t="s">
        <v>25</v>
      </c>
      <c r="C18" s="16">
        <v>0.03</v>
      </c>
      <c r="F18" s="104"/>
    </row>
    <row r="19" spans="1:6" x14ac:dyDescent="0.3">
      <c r="A19" s="24" t="s">
        <v>24</v>
      </c>
      <c r="B19" s="23" t="s">
        <v>23</v>
      </c>
      <c r="C19" s="22">
        <v>0.02</v>
      </c>
    </row>
    <row r="20" spans="1:6" x14ac:dyDescent="0.3">
      <c r="A20" s="12" t="s">
        <v>22</v>
      </c>
      <c r="C20" s="16">
        <v>4.4999999999999998E-2</v>
      </c>
    </row>
    <row r="21" spans="1:6" ht="15" thickBot="1" x14ac:dyDescent="0.35">
      <c r="A21" s="15"/>
      <c r="B21" s="21" t="s">
        <v>21</v>
      </c>
      <c r="C21" s="20">
        <f>SUM(C17:C20)</f>
        <v>0.10149999999999999</v>
      </c>
    </row>
    <row r="22" spans="1:6" ht="14.4" thickTop="1" x14ac:dyDescent="0.3">
      <c r="A22" s="12"/>
      <c r="C22" s="11"/>
    </row>
    <row r="23" spans="1:6" ht="15.6" x14ac:dyDescent="0.3">
      <c r="A23" s="19" t="s">
        <v>20</v>
      </c>
      <c r="B23" s="18"/>
      <c r="C23" s="17">
        <f>ROUND((((1+C4+C7+C6+C8)*(1+C5)*(1+C12)/((1-C21)))-1),4)</f>
        <v>0.16789999999999999</v>
      </c>
    </row>
    <row r="24" spans="1:6" x14ac:dyDescent="0.3">
      <c r="A24" s="12" t="s">
        <v>19</v>
      </c>
      <c r="C24" s="16">
        <f>(100%/(1%+(C25/100)))/100</f>
        <v>0.85623769158318352</v>
      </c>
    </row>
    <row r="25" spans="1:6" x14ac:dyDescent="0.3">
      <c r="A25" s="12" t="s">
        <v>18</v>
      </c>
      <c r="C25" s="16">
        <f>C23</f>
        <v>0.16789999999999999</v>
      </c>
    </row>
    <row r="26" spans="1:6" ht="14.4" thickBot="1" x14ac:dyDescent="0.35">
      <c r="A26" s="15" t="s">
        <v>17</v>
      </c>
      <c r="B26" s="14"/>
      <c r="C26" s="13">
        <v>1</v>
      </c>
    </row>
    <row r="27" spans="1:6" ht="14.4" thickTop="1" x14ac:dyDescent="0.3">
      <c r="A27" s="12"/>
      <c r="C27" s="11"/>
    </row>
    <row r="28" spans="1:6" x14ac:dyDescent="0.3">
      <c r="A28" s="10" t="s">
        <v>16</v>
      </c>
      <c r="B28" s="9" t="s">
        <v>15</v>
      </c>
      <c r="C28" s="8"/>
    </row>
    <row r="29" spans="1:6" ht="15" thickBot="1" x14ac:dyDescent="0.35">
      <c r="A29" s="7" t="s">
        <v>14</v>
      </c>
      <c r="B29" s="6" t="s">
        <v>152</v>
      </c>
      <c r="C29" s="5"/>
    </row>
    <row r="30" spans="1:6" ht="14.4" x14ac:dyDescent="0.3">
      <c r="A30" s="4"/>
      <c r="B30" s="3"/>
      <c r="C30" s="2"/>
    </row>
  </sheetData>
  <mergeCells count="7">
    <mergeCell ref="A16:B16"/>
    <mergeCell ref="A2:C2"/>
    <mergeCell ref="A1:C1"/>
    <mergeCell ref="A3:B3"/>
    <mergeCell ref="B7:B8"/>
    <mergeCell ref="A11:B11"/>
    <mergeCell ref="A15:B1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B28" sqref="B28"/>
    </sheetView>
  </sheetViews>
  <sheetFormatPr defaultRowHeight="13.8" x14ac:dyDescent="0.3"/>
  <cols>
    <col min="1" max="1" width="39.5546875" style="1" bestFit="1" customWidth="1"/>
    <col min="2" max="2" width="26.5546875" style="1" customWidth="1"/>
    <col min="3" max="3" width="15.33203125" style="1" customWidth="1"/>
    <col min="4" max="10" width="9.109375" style="1"/>
    <col min="11" max="11" width="12.88671875" style="1" bestFit="1" customWidth="1"/>
    <col min="12" max="256" width="9.109375" style="1"/>
    <col min="257" max="257" width="39.5546875" style="1" bestFit="1" customWidth="1"/>
    <col min="258" max="258" width="26.5546875" style="1" customWidth="1"/>
    <col min="259" max="259" width="15.33203125" style="1" customWidth="1"/>
    <col min="260" max="266" width="9.109375" style="1"/>
    <col min="267" max="267" width="12.88671875" style="1" bestFit="1" customWidth="1"/>
    <col min="268" max="512" width="9.109375" style="1"/>
    <col min="513" max="513" width="39.5546875" style="1" bestFit="1" customWidth="1"/>
    <col min="514" max="514" width="26.5546875" style="1" customWidth="1"/>
    <col min="515" max="515" width="15.33203125" style="1" customWidth="1"/>
    <col min="516" max="522" width="9.109375" style="1"/>
    <col min="523" max="523" width="12.88671875" style="1" bestFit="1" customWidth="1"/>
    <col min="524" max="768" width="9.109375" style="1"/>
    <col min="769" max="769" width="39.5546875" style="1" bestFit="1" customWidth="1"/>
    <col min="770" max="770" width="26.5546875" style="1" customWidth="1"/>
    <col min="771" max="771" width="15.33203125" style="1" customWidth="1"/>
    <col min="772" max="778" width="9.109375" style="1"/>
    <col min="779" max="779" width="12.88671875" style="1" bestFit="1" customWidth="1"/>
    <col min="780" max="1024" width="9.109375" style="1"/>
    <col min="1025" max="1025" width="39.5546875" style="1" bestFit="1" customWidth="1"/>
    <col min="1026" max="1026" width="26.5546875" style="1" customWidth="1"/>
    <col min="1027" max="1027" width="15.33203125" style="1" customWidth="1"/>
    <col min="1028" max="1034" width="9.109375" style="1"/>
    <col min="1035" max="1035" width="12.88671875" style="1" bestFit="1" customWidth="1"/>
    <col min="1036" max="1280" width="9.109375" style="1"/>
    <col min="1281" max="1281" width="39.5546875" style="1" bestFit="1" customWidth="1"/>
    <col min="1282" max="1282" width="26.5546875" style="1" customWidth="1"/>
    <col min="1283" max="1283" width="15.33203125" style="1" customWidth="1"/>
    <col min="1284" max="1290" width="9.109375" style="1"/>
    <col min="1291" max="1291" width="12.88671875" style="1" bestFit="1" customWidth="1"/>
    <col min="1292" max="1536" width="9.109375" style="1"/>
    <col min="1537" max="1537" width="39.5546875" style="1" bestFit="1" customWidth="1"/>
    <col min="1538" max="1538" width="26.5546875" style="1" customWidth="1"/>
    <col min="1539" max="1539" width="15.33203125" style="1" customWidth="1"/>
    <col min="1540" max="1546" width="9.109375" style="1"/>
    <col min="1547" max="1547" width="12.88671875" style="1" bestFit="1" customWidth="1"/>
    <col min="1548" max="1792" width="9.109375" style="1"/>
    <col min="1793" max="1793" width="39.5546875" style="1" bestFit="1" customWidth="1"/>
    <col min="1794" max="1794" width="26.5546875" style="1" customWidth="1"/>
    <col min="1795" max="1795" width="15.33203125" style="1" customWidth="1"/>
    <col min="1796" max="1802" width="9.109375" style="1"/>
    <col min="1803" max="1803" width="12.88671875" style="1" bestFit="1" customWidth="1"/>
    <col min="1804" max="2048" width="9.109375" style="1"/>
    <col min="2049" max="2049" width="39.5546875" style="1" bestFit="1" customWidth="1"/>
    <col min="2050" max="2050" width="26.5546875" style="1" customWidth="1"/>
    <col min="2051" max="2051" width="15.33203125" style="1" customWidth="1"/>
    <col min="2052" max="2058" width="9.109375" style="1"/>
    <col min="2059" max="2059" width="12.88671875" style="1" bestFit="1" customWidth="1"/>
    <col min="2060" max="2304" width="9.109375" style="1"/>
    <col min="2305" max="2305" width="39.5546875" style="1" bestFit="1" customWidth="1"/>
    <col min="2306" max="2306" width="26.5546875" style="1" customWidth="1"/>
    <col min="2307" max="2307" width="15.33203125" style="1" customWidth="1"/>
    <col min="2308" max="2314" width="9.109375" style="1"/>
    <col min="2315" max="2315" width="12.88671875" style="1" bestFit="1" customWidth="1"/>
    <col min="2316" max="2560" width="9.109375" style="1"/>
    <col min="2561" max="2561" width="39.5546875" style="1" bestFit="1" customWidth="1"/>
    <col min="2562" max="2562" width="26.5546875" style="1" customWidth="1"/>
    <col min="2563" max="2563" width="15.33203125" style="1" customWidth="1"/>
    <col min="2564" max="2570" width="9.109375" style="1"/>
    <col min="2571" max="2571" width="12.88671875" style="1" bestFit="1" customWidth="1"/>
    <col min="2572" max="2816" width="9.109375" style="1"/>
    <col min="2817" max="2817" width="39.5546875" style="1" bestFit="1" customWidth="1"/>
    <col min="2818" max="2818" width="26.5546875" style="1" customWidth="1"/>
    <col min="2819" max="2819" width="15.33203125" style="1" customWidth="1"/>
    <col min="2820" max="2826" width="9.109375" style="1"/>
    <col min="2827" max="2827" width="12.88671875" style="1" bestFit="1" customWidth="1"/>
    <col min="2828" max="3072" width="9.109375" style="1"/>
    <col min="3073" max="3073" width="39.5546875" style="1" bestFit="1" customWidth="1"/>
    <col min="3074" max="3074" width="26.5546875" style="1" customWidth="1"/>
    <col min="3075" max="3075" width="15.33203125" style="1" customWidth="1"/>
    <col min="3076" max="3082" width="9.109375" style="1"/>
    <col min="3083" max="3083" width="12.88671875" style="1" bestFit="1" customWidth="1"/>
    <col min="3084" max="3328" width="9.109375" style="1"/>
    <col min="3329" max="3329" width="39.5546875" style="1" bestFit="1" customWidth="1"/>
    <col min="3330" max="3330" width="26.5546875" style="1" customWidth="1"/>
    <col min="3331" max="3331" width="15.33203125" style="1" customWidth="1"/>
    <col min="3332" max="3338" width="9.109375" style="1"/>
    <col min="3339" max="3339" width="12.88671875" style="1" bestFit="1" customWidth="1"/>
    <col min="3340" max="3584" width="9.109375" style="1"/>
    <col min="3585" max="3585" width="39.5546875" style="1" bestFit="1" customWidth="1"/>
    <col min="3586" max="3586" width="26.5546875" style="1" customWidth="1"/>
    <col min="3587" max="3587" width="15.33203125" style="1" customWidth="1"/>
    <col min="3588" max="3594" width="9.109375" style="1"/>
    <col min="3595" max="3595" width="12.88671875" style="1" bestFit="1" customWidth="1"/>
    <col min="3596" max="3840" width="9.109375" style="1"/>
    <col min="3841" max="3841" width="39.5546875" style="1" bestFit="1" customWidth="1"/>
    <col min="3842" max="3842" width="26.5546875" style="1" customWidth="1"/>
    <col min="3843" max="3843" width="15.33203125" style="1" customWidth="1"/>
    <col min="3844" max="3850" width="9.109375" style="1"/>
    <col min="3851" max="3851" width="12.88671875" style="1" bestFit="1" customWidth="1"/>
    <col min="3852" max="4096" width="9.109375" style="1"/>
    <col min="4097" max="4097" width="39.5546875" style="1" bestFit="1" customWidth="1"/>
    <col min="4098" max="4098" width="26.5546875" style="1" customWidth="1"/>
    <col min="4099" max="4099" width="15.33203125" style="1" customWidth="1"/>
    <col min="4100" max="4106" width="9.109375" style="1"/>
    <col min="4107" max="4107" width="12.88671875" style="1" bestFit="1" customWidth="1"/>
    <col min="4108" max="4352" width="9.109375" style="1"/>
    <col min="4353" max="4353" width="39.5546875" style="1" bestFit="1" customWidth="1"/>
    <col min="4354" max="4354" width="26.5546875" style="1" customWidth="1"/>
    <col min="4355" max="4355" width="15.33203125" style="1" customWidth="1"/>
    <col min="4356" max="4362" width="9.109375" style="1"/>
    <col min="4363" max="4363" width="12.88671875" style="1" bestFit="1" customWidth="1"/>
    <col min="4364" max="4608" width="9.109375" style="1"/>
    <col min="4609" max="4609" width="39.5546875" style="1" bestFit="1" customWidth="1"/>
    <col min="4610" max="4610" width="26.5546875" style="1" customWidth="1"/>
    <col min="4611" max="4611" width="15.33203125" style="1" customWidth="1"/>
    <col min="4612" max="4618" width="9.109375" style="1"/>
    <col min="4619" max="4619" width="12.88671875" style="1" bestFit="1" customWidth="1"/>
    <col min="4620" max="4864" width="9.109375" style="1"/>
    <col min="4865" max="4865" width="39.5546875" style="1" bestFit="1" customWidth="1"/>
    <col min="4866" max="4866" width="26.5546875" style="1" customWidth="1"/>
    <col min="4867" max="4867" width="15.33203125" style="1" customWidth="1"/>
    <col min="4868" max="4874" width="9.109375" style="1"/>
    <col min="4875" max="4875" width="12.88671875" style="1" bestFit="1" customWidth="1"/>
    <col min="4876" max="5120" width="9.109375" style="1"/>
    <col min="5121" max="5121" width="39.5546875" style="1" bestFit="1" customWidth="1"/>
    <col min="5122" max="5122" width="26.5546875" style="1" customWidth="1"/>
    <col min="5123" max="5123" width="15.33203125" style="1" customWidth="1"/>
    <col min="5124" max="5130" width="9.109375" style="1"/>
    <col min="5131" max="5131" width="12.88671875" style="1" bestFit="1" customWidth="1"/>
    <col min="5132" max="5376" width="9.109375" style="1"/>
    <col min="5377" max="5377" width="39.5546875" style="1" bestFit="1" customWidth="1"/>
    <col min="5378" max="5378" width="26.5546875" style="1" customWidth="1"/>
    <col min="5379" max="5379" width="15.33203125" style="1" customWidth="1"/>
    <col min="5380" max="5386" width="9.109375" style="1"/>
    <col min="5387" max="5387" width="12.88671875" style="1" bestFit="1" customWidth="1"/>
    <col min="5388" max="5632" width="9.109375" style="1"/>
    <col min="5633" max="5633" width="39.5546875" style="1" bestFit="1" customWidth="1"/>
    <col min="5634" max="5634" width="26.5546875" style="1" customWidth="1"/>
    <col min="5635" max="5635" width="15.33203125" style="1" customWidth="1"/>
    <col min="5636" max="5642" width="9.109375" style="1"/>
    <col min="5643" max="5643" width="12.88671875" style="1" bestFit="1" customWidth="1"/>
    <col min="5644" max="5888" width="9.109375" style="1"/>
    <col min="5889" max="5889" width="39.5546875" style="1" bestFit="1" customWidth="1"/>
    <col min="5890" max="5890" width="26.5546875" style="1" customWidth="1"/>
    <col min="5891" max="5891" width="15.33203125" style="1" customWidth="1"/>
    <col min="5892" max="5898" width="9.109375" style="1"/>
    <col min="5899" max="5899" width="12.88671875" style="1" bestFit="1" customWidth="1"/>
    <col min="5900" max="6144" width="9.109375" style="1"/>
    <col min="6145" max="6145" width="39.5546875" style="1" bestFit="1" customWidth="1"/>
    <col min="6146" max="6146" width="26.5546875" style="1" customWidth="1"/>
    <col min="6147" max="6147" width="15.33203125" style="1" customWidth="1"/>
    <col min="6148" max="6154" width="9.109375" style="1"/>
    <col min="6155" max="6155" width="12.88671875" style="1" bestFit="1" customWidth="1"/>
    <col min="6156" max="6400" width="9.109375" style="1"/>
    <col min="6401" max="6401" width="39.5546875" style="1" bestFit="1" customWidth="1"/>
    <col min="6402" max="6402" width="26.5546875" style="1" customWidth="1"/>
    <col min="6403" max="6403" width="15.33203125" style="1" customWidth="1"/>
    <col min="6404" max="6410" width="9.109375" style="1"/>
    <col min="6411" max="6411" width="12.88671875" style="1" bestFit="1" customWidth="1"/>
    <col min="6412" max="6656" width="9.109375" style="1"/>
    <col min="6657" max="6657" width="39.5546875" style="1" bestFit="1" customWidth="1"/>
    <col min="6658" max="6658" width="26.5546875" style="1" customWidth="1"/>
    <col min="6659" max="6659" width="15.33203125" style="1" customWidth="1"/>
    <col min="6660" max="6666" width="9.109375" style="1"/>
    <col min="6667" max="6667" width="12.88671875" style="1" bestFit="1" customWidth="1"/>
    <col min="6668" max="6912" width="9.109375" style="1"/>
    <col min="6913" max="6913" width="39.5546875" style="1" bestFit="1" customWidth="1"/>
    <col min="6914" max="6914" width="26.5546875" style="1" customWidth="1"/>
    <col min="6915" max="6915" width="15.33203125" style="1" customWidth="1"/>
    <col min="6916" max="6922" width="9.109375" style="1"/>
    <col min="6923" max="6923" width="12.88671875" style="1" bestFit="1" customWidth="1"/>
    <col min="6924" max="7168" width="9.109375" style="1"/>
    <col min="7169" max="7169" width="39.5546875" style="1" bestFit="1" customWidth="1"/>
    <col min="7170" max="7170" width="26.5546875" style="1" customWidth="1"/>
    <col min="7171" max="7171" width="15.33203125" style="1" customWidth="1"/>
    <col min="7172" max="7178" width="9.109375" style="1"/>
    <col min="7179" max="7179" width="12.88671875" style="1" bestFit="1" customWidth="1"/>
    <col min="7180" max="7424" width="9.109375" style="1"/>
    <col min="7425" max="7425" width="39.5546875" style="1" bestFit="1" customWidth="1"/>
    <col min="7426" max="7426" width="26.5546875" style="1" customWidth="1"/>
    <col min="7427" max="7427" width="15.33203125" style="1" customWidth="1"/>
    <col min="7428" max="7434" width="9.109375" style="1"/>
    <col min="7435" max="7435" width="12.88671875" style="1" bestFit="1" customWidth="1"/>
    <col min="7436" max="7680" width="9.109375" style="1"/>
    <col min="7681" max="7681" width="39.5546875" style="1" bestFit="1" customWidth="1"/>
    <col min="7682" max="7682" width="26.5546875" style="1" customWidth="1"/>
    <col min="7683" max="7683" width="15.33203125" style="1" customWidth="1"/>
    <col min="7684" max="7690" width="9.109375" style="1"/>
    <col min="7691" max="7691" width="12.88671875" style="1" bestFit="1" customWidth="1"/>
    <col min="7692" max="7936" width="9.109375" style="1"/>
    <col min="7937" max="7937" width="39.5546875" style="1" bestFit="1" customWidth="1"/>
    <col min="7938" max="7938" width="26.5546875" style="1" customWidth="1"/>
    <col min="7939" max="7939" width="15.33203125" style="1" customWidth="1"/>
    <col min="7940" max="7946" width="9.109375" style="1"/>
    <col min="7947" max="7947" width="12.88671875" style="1" bestFit="1" customWidth="1"/>
    <col min="7948" max="8192" width="9.109375" style="1"/>
    <col min="8193" max="8193" width="39.5546875" style="1" bestFit="1" customWidth="1"/>
    <col min="8194" max="8194" width="26.5546875" style="1" customWidth="1"/>
    <col min="8195" max="8195" width="15.33203125" style="1" customWidth="1"/>
    <col min="8196" max="8202" width="9.109375" style="1"/>
    <col min="8203" max="8203" width="12.88671875" style="1" bestFit="1" customWidth="1"/>
    <col min="8204" max="8448" width="9.109375" style="1"/>
    <col min="8449" max="8449" width="39.5546875" style="1" bestFit="1" customWidth="1"/>
    <col min="8450" max="8450" width="26.5546875" style="1" customWidth="1"/>
    <col min="8451" max="8451" width="15.33203125" style="1" customWidth="1"/>
    <col min="8452" max="8458" width="9.109375" style="1"/>
    <col min="8459" max="8459" width="12.88671875" style="1" bestFit="1" customWidth="1"/>
    <col min="8460" max="8704" width="9.109375" style="1"/>
    <col min="8705" max="8705" width="39.5546875" style="1" bestFit="1" customWidth="1"/>
    <col min="8706" max="8706" width="26.5546875" style="1" customWidth="1"/>
    <col min="8707" max="8707" width="15.33203125" style="1" customWidth="1"/>
    <col min="8708" max="8714" width="9.109375" style="1"/>
    <col min="8715" max="8715" width="12.88671875" style="1" bestFit="1" customWidth="1"/>
    <col min="8716" max="8960" width="9.109375" style="1"/>
    <col min="8961" max="8961" width="39.5546875" style="1" bestFit="1" customWidth="1"/>
    <col min="8962" max="8962" width="26.5546875" style="1" customWidth="1"/>
    <col min="8963" max="8963" width="15.33203125" style="1" customWidth="1"/>
    <col min="8964" max="8970" width="9.109375" style="1"/>
    <col min="8971" max="8971" width="12.88671875" style="1" bestFit="1" customWidth="1"/>
    <col min="8972" max="9216" width="9.109375" style="1"/>
    <col min="9217" max="9217" width="39.5546875" style="1" bestFit="1" customWidth="1"/>
    <col min="9218" max="9218" width="26.5546875" style="1" customWidth="1"/>
    <col min="9219" max="9219" width="15.33203125" style="1" customWidth="1"/>
    <col min="9220" max="9226" width="9.109375" style="1"/>
    <col min="9227" max="9227" width="12.88671875" style="1" bestFit="1" customWidth="1"/>
    <col min="9228" max="9472" width="9.109375" style="1"/>
    <col min="9473" max="9473" width="39.5546875" style="1" bestFit="1" customWidth="1"/>
    <col min="9474" max="9474" width="26.5546875" style="1" customWidth="1"/>
    <col min="9475" max="9475" width="15.33203125" style="1" customWidth="1"/>
    <col min="9476" max="9482" width="9.109375" style="1"/>
    <col min="9483" max="9483" width="12.88671875" style="1" bestFit="1" customWidth="1"/>
    <col min="9484" max="9728" width="9.109375" style="1"/>
    <col min="9729" max="9729" width="39.5546875" style="1" bestFit="1" customWidth="1"/>
    <col min="9730" max="9730" width="26.5546875" style="1" customWidth="1"/>
    <col min="9731" max="9731" width="15.33203125" style="1" customWidth="1"/>
    <col min="9732" max="9738" width="9.109375" style="1"/>
    <col min="9739" max="9739" width="12.88671875" style="1" bestFit="1" customWidth="1"/>
    <col min="9740" max="9984" width="9.109375" style="1"/>
    <col min="9985" max="9985" width="39.5546875" style="1" bestFit="1" customWidth="1"/>
    <col min="9986" max="9986" width="26.5546875" style="1" customWidth="1"/>
    <col min="9987" max="9987" width="15.33203125" style="1" customWidth="1"/>
    <col min="9988" max="9994" width="9.109375" style="1"/>
    <col min="9995" max="9995" width="12.88671875" style="1" bestFit="1" customWidth="1"/>
    <col min="9996" max="10240" width="9.109375" style="1"/>
    <col min="10241" max="10241" width="39.5546875" style="1" bestFit="1" customWidth="1"/>
    <col min="10242" max="10242" width="26.5546875" style="1" customWidth="1"/>
    <col min="10243" max="10243" width="15.33203125" style="1" customWidth="1"/>
    <col min="10244" max="10250" width="9.109375" style="1"/>
    <col min="10251" max="10251" width="12.88671875" style="1" bestFit="1" customWidth="1"/>
    <col min="10252" max="10496" width="9.109375" style="1"/>
    <col min="10497" max="10497" width="39.5546875" style="1" bestFit="1" customWidth="1"/>
    <col min="10498" max="10498" width="26.5546875" style="1" customWidth="1"/>
    <col min="10499" max="10499" width="15.33203125" style="1" customWidth="1"/>
    <col min="10500" max="10506" width="9.109375" style="1"/>
    <col min="10507" max="10507" width="12.88671875" style="1" bestFit="1" customWidth="1"/>
    <col min="10508" max="10752" width="9.109375" style="1"/>
    <col min="10753" max="10753" width="39.5546875" style="1" bestFit="1" customWidth="1"/>
    <col min="10754" max="10754" width="26.5546875" style="1" customWidth="1"/>
    <col min="10755" max="10755" width="15.33203125" style="1" customWidth="1"/>
    <col min="10756" max="10762" width="9.109375" style="1"/>
    <col min="10763" max="10763" width="12.88671875" style="1" bestFit="1" customWidth="1"/>
    <col min="10764" max="11008" width="9.109375" style="1"/>
    <col min="11009" max="11009" width="39.5546875" style="1" bestFit="1" customWidth="1"/>
    <col min="11010" max="11010" width="26.5546875" style="1" customWidth="1"/>
    <col min="11011" max="11011" width="15.33203125" style="1" customWidth="1"/>
    <col min="11012" max="11018" width="9.109375" style="1"/>
    <col min="11019" max="11019" width="12.88671875" style="1" bestFit="1" customWidth="1"/>
    <col min="11020" max="11264" width="9.109375" style="1"/>
    <col min="11265" max="11265" width="39.5546875" style="1" bestFit="1" customWidth="1"/>
    <col min="11266" max="11266" width="26.5546875" style="1" customWidth="1"/>
    <col min="11267" max="11267" width="15.33203125" style="1" customWidth="1"/>
    <col min="11268" max="11274" width="9.109375" style="1"/>
    <col min="11275" max="11275" width="12.88671875" style="1" bestFit="1" customWidth="1"/>
    <col min="11276" max="11520" width="9.109375" style="1"/>
    <col min="11521" max="11521" width="39.5546875" style="1" bestFit="1" customWidth="1"/>
    <col min="11522" max="11522" width="26.5546875" style="1" customWidth="1"/>
    <col min="11523" max="11523" width="15.33203125" style="1" customWidth="1"/>
    <col min="11524" max="11530" width="9.109375" style="1"/>
    <col min="11531" max="11531" width="12.88671875" style="1" bestFit="1" customWidth="1"/>
    <col min="11532" max="11776" width="9.109375" style="1"/>
    <col min="11777" max="11777" width="39.5546875" style="1" bestFit="1" customWidth="1"/>
    <col min="11778" max="11778" width="26.5546875" style="1" customWidth="1"/>
    <col min="11779" max="11779" width="15.33203125" style="1" customWidth="1"/>
    <col min="11780" max="11786" width="9.109375" style="1"/>
    <col min="11787" max="11787" width="12.88671875" style="1" bestFit="1" customWidth="1"/>
    <col min="11788" max="12032" width="9.109375" style="1"/>
    <col min="12033" max="12033" width="39.5546875" style="1" bestFit="1" customWidth="1"/>
    <col min="12034" max="12034" width="26.5546875" style="1" customWidth="1"/>
    <col min="12035" max="12035" width="15.33203125" style="1" customWidth="1"/>
    <col min="12036" max="12042" width="9.109375" style="1"/>
    <col min="12043" max="12043" width="12.88671875" style="1" bestFit="1" customWidth="1"/>
    <col min="12044" max="12288" width="9.109375" style="1"/>
    <col min="12289" max="12289" width="39.5546875" style="1" bestFit="1" customWidth="1"/>
    <col min="12290" max="12290" width="26.5546875" style="1" customWidth="1"/>
    <col min="12291" max="12291" width="15.33203125" style="1" customWidth="1"/>
    <col min="12292" max="12298" width="9.109375" style="1"/>
    <col min="12299" max="12299" width="12.88671875" style="1" bestFit="1" customWidth="1"/>
    <col min="12300" max="12544" width="9.109375" style="1"/>
    <col min="12545" max="12545" width="39.5546875" style="1" bestFit="1" customWidth="1"/>
    <col min="12546" max="12546" width="26.5546875" style="1" customWidth="1"/>
    <col min="12547" max="12547" width="15.33203125" style="1" customWidth="1"/>
    <col min="12548" max="12554" width="9.109375" style="1"/>
    <col min="12555" max="12555" width="12.88671875" style="1" bestFit="1" customWidth="1"/>
    <col min="12556" max="12800" width="9.109375" style="1"/>
    <col min="12801" max="12801" width="39.5546875" style="1" bestFit="1" customWidth="1"/>
    <col min="12802" max="12802" width="26.5546875" style="1" customWidth="1"/>
    <col min="12803" max="12803" width="15.33203125" style="1" customWidth="1"/>
    <col min="12804" max="12810" width="9.109375" style="1"/>
    <col min="12811" max="12811" width="12.88671875" style="1" bestFit="1" customWidth="1"/>
    <col min="12812" max="13056" width="9.109375" style="1"/>
    <col min="13057" max="13057" width="39.5546875" style="1" bestFit="1" customWidth="1"/>
    <col min="13058" max="13058" width="26.5546875" style="1" customWidth="1"/>
    <col min="13059" max="13059" width="15.33203125" style="1" customWidth="1"/>
    <col min="13060" max="13066" width="9.109375" style="1"/>
    <col min="13067" max="13067" width="12.88671875" style="1" bestFit="1" customWidth="1"/>
    <col min="13068" max="13312" width="9.109375" style="1"/>
    <col min="13313" max="13313" width="39.5546875" style="1" bestFit="1" customWidth="1"/>
    <col min="13314" max="13314" width="26.5546875" style="1" customWidth="1"/>
    <col min="13315" max="13315" width="15.33203125" style="1" customWidth="1"/>
    <col min="13316" max="13322" width="9.109375" style="1"/>
    <col min="13323" max="13323" width="12.88671875" style="1" bestFit="1" customWidth="1"/>
    <col min="13324" max="13568" width="9.109375" style="1"/>
    <col min="13569" max="13569" width="39.5546875" style="1" bestFit="1" customWidth="1"/>
    <col min="13570" max="13570" width="26.5546875" style="1" customWidth="1"/>
    <col min="13571" max="13571" width="15.33203125" style="1" customWidth="1"/>
    <col min="13572" max="13578" width="9.109375" style="1"/>
    <col min="13579" max="13579" width="12.88671875" style="1" bestFit="1" customWidth="1"/>
    <col min="13580" max="13824" width="9.109375" style="1"/>
    <col min="13825" max="13825" width="39.5546875" style="1" bestFit="1" customWidth="1"/>
    <col min="13826" max="13826" width="26.5546875" style="1" customWidth="1"/>
    <col min="13827" max="13827" width="15.33203125" style="1" customWidth="1"/>
    <col min="13828" max="13834" width="9.109375" style="1"/>
    <col min="13835" max="13835" width="12.88671875" style="1" bestFit="1" customWidth="1"/>
    <col min="13836" max="14080" width="9.109375" style="1"/>
    <col min="14081" max="14081" width="39.5546875" style="1" bestFit="1" customWidth="1"/>
    <col min="14082" max="14082" width="26.5546875" style="1" customWidth="1"/>
    <col min="14083" max="14083" width="15.33203125" style="1" customWidth="1"/>
    <col min="14084" max="14090" width="9.109375" style="1"/>
    <col min="14091" max="14091" width="12.88671875" style="1" bestFit="1" customWidth="1"/>
    <col min="14092" max="14336" width="9.109375" style="1"/>
    <col min="14337" max="14337" width="39.5546875" style="1" bestFit="1" customWidth="1"/>
    <col min="14338" max="14338" width="26.5546875" style="1" customWidth="1"/>
    <col min="14339" max="14339" width="15.33203125" style="1" customWidth="1"/>
    <col min="14340" max="14346" width="9.109375" style="1"/>
    <col min="14347" max="14347" width="12.88671875" style="1" bestFit="1" customWidth="1"/>
    <col min="14348" max="14592" width="9.109375" style="1"/>
    <col min="14593" max="14593" width="39.5546875" style="1" bestFit="1" customWidth="1"/>
    <col min="14594" max="14594" width="26.5546875" style="1" customWidth="1"/>
    <col min="14595" max="14595" width="15.33203125" style="1" customWidth="1"/>
    <col min="14596" max="14602" width="9.109375" style="1"/>
    <col min="14603" max="14603" width="12.88671875" style="1" bestFit="1" customWidth="1"/>
    <col min="14604" max="14848" width="9.109375" style="1"/>
    <col min="14849" max="14849" width="39.5546875" style="1" bestFit="1" customWidth="1"/>
    <col min="14850" max="14850" width="26.5546875" style="1" customWidth="1"/>
    <col min="14851" max="14851" width="15.33203125" style="1" customWidth="1"/>
    <col min="14852" max="14858" width="9.109375" style="1"/>
    <col min="14859" max="14859" width="12.88671875" style="1" bestFit="1" customWidth="1"/>
    <col min="14860" max="15104" width="9.109375" style="1"/>
    <col min="15105" max="15105" width="39.5546875" style="1" bestFit="1" customWidth="1"/>
    <col min="15106" max="15106" width="26.5546875" style="1" customWidth="1"/>
    <col min="15107" max="15107" width="15.33203125" style="1" customWidth="1"/>
    <col min="15108" max="15114" width="9.109375" style="1"/>
    <col min="15115" max="15115" width="12.88671875" style="1" bestFit="1" customWidth="1"/>
    <col min="15116" max="15360" width="9.109375" style="1"/>
    <col min="15361" max="15361" width="39.5546875" style="1" bestFit="1" customWidth="1"/>
    <col min="15362" max="15362" width="26.5546875" style="1" customWidth="1"/>
    <col min="15363" max="15363" width="15.33203125" style="1" customWidth="1"/>
    <col min="15364" max="15370" width="9.109375" style="1"/>
    <col min="15371" max="15371" width="12.88671875" style="1" bestFit="1" customWidth="1"/>
    <col min="15372" max="15616" width="9.109375" style="1"/>
    <col min="15617" max="15617" width="39.5546875" style="1" bestFit="1" customWidth="1"/>
    <col min="15618" max="15618" width="26.5546875" style="1" customWidth="1"/>
    <col min="15619" max="15619" width="15.33203125" style="1" customWidth="1"/>
    <col min="15620" max="15626" width="9.109375" style="1"/>
    <col min="15627" max="15627" width="12.88671875" style="1" bestFit="1" customWidth="1"/>
    <col min="15628" max="15872" width="9.109375" style="1"/>
    <col min="15873" max="15873" width="39.5546875" style="1" bestFit="1" customWidth="1"/>
    <col min="15874" max="15874" width="26.5546875" style="1" customWidth="1"/>
    <col min="15875" max="15875" width="15.33203125" style="1" customWidth="1"/>
    <col min="15876" max="15882" width="9.109375" style="1"/>
    <col min="15883" max="15883" width="12.88671875" style="1" bestFit="1" customWidth="1"/>
    <col min="15884" max="16128" width="9.109375" style="1"/>
    <col min="16129" max="16129" width="39.5546875" style="1" bestFit="1" customWidth="1"/>
    <col min="16130" max="16130" width="26.5546875" style="1" customWidth="1"/>
    <col min="16131" max="16131" width="15.33203125" style="1" customWidth="1"/>
    <col min="16132" max="16138" width="9.109375" style="1"/>
    <col min="16139" max="16139" width="12.88671875" style="1" bestFit="1" customWidth="1"/>
    <col min="16140" max="16384" width="9.109375" style="1"/>
  </cols>
  <sheetData>
    <row r="1" spans="1:11" ht="15" thickBot="1" x14ac:dyDescent="0.35">
      <c r="A1" s="180" t="s">
        <v>40</v>
      </c>
      <c r="B1" s="181"/>
      <c r="C1" s="182"/>
    </row>
    <row r="2" spans="1:11" ht="14.4" x14ac:dyDescent="0.3">
      <c r="A2" s="183" t="s">
        <v>39</v>
      </c>
      <c r="B2" s="184"/>
      <c r="C2" s="40" t="s">
        <v>29</v>
      </c>
    </row>
    <row r="3" spans="1:11" x14ac:dyDescent="0.3">
      <c r="A3" s="12" t="s">
        <v>38</v>
      </c>
      <c r="B3" s="39"/>
      <c r="C3" s="16">
        <v>3.5000000000000003E-2</v>
      </c>
    </row>
    <row r="4" spans="1:11" x14ac:dyDescent="0.3">
      <c r="A4" s="12" t="s">
        <v>37</v>
      </c>
      <c r="B4" s="39"/>
      <c r="C4" s="16">
        <v>1.2200000000000001E-2</v>
      </c>
    </row>
    <row r="5" spans="1:11" x14ac:dyDescent="0.3">
      <c r="A5" s="12" t="s">
        <v>36</v>
      </c>
      <c r="B5" s="39"/>
      <c r="C5" s="16">
        <v>1.24E-2</v>
      </c>
    </row>
    <row r="6" spans="1:11" x14ac:dyDescent="0.3">
      <c r="A6" s="12" t="s">
        <v>35</v>
      </c>
      <c r="B6" s="185"/>
      <c r="C6" s="16">
        <v>0</v>
      </c>
    </row>
    <row r="7" spans="1:11" x14ac:dyDescent="0.3">
      <c r="A7" s="38" t="s">
        <v>34</v>
      </c>
      <c r="B7" s="186"/>
      <c r="C7" s="37">
        <v>0</v>
      </c>
    </row>
    <row r="8" spans="1:11" ht="15" thickBot="1" x14ac:dyDescent="0.35">
      <c r="A8" s="30"/>
      <c r="B8" s="29" t="s">
        <v>21</v>
      </c>
      <c r="C8" s="28">
        <f>SUM(C3:C7)</f>
        <v>5.9600000000000007E-2</v>
      </c>
      <c r="K8" s="36"/>
    </row>
    <row r="9" spans="1:11" ht="15" thickTop="1" x14ac:dyDescent="0.3">
      <c r="A9" s="12"/>
      <c r="B9" s="35"/>
      <c r="C9" s="34"/>
    </row>
    <row r="10" spans="1:11" ht="14.4" x14ac:dyDescent="0.3">
      <c r="A10" s="175" t="s">
        <v>33</v>
      </c>
      <c r="B10" s="176"/>
      <c r="C10" s="26" t="s">
        <v>29</v>
      </c>
    </row>
    <row r="11" spans="1:11" x14ac:dyDescent="0.3">
      <c r="A11" s="33" t="s">
        <v>32</v>
      </c>
      <c r="B11" s="32"/>
      <c r="C11" s="31">
        <v>7.3999999999999996E-2</v>
      </c>
    </row>
    <row r="12" spans="1:11" ht="15" thickBot="1" x14ac:dyDescent="0.35">
      <c r="A12" s="30"/>
      <c r="B12" s="29" t="s">
        <v>21</v>
      </c>
      <c r="C12" s="28">
        <f>SUM(C11)</f>
        <v>7.3999999999999996E-2</v>
      </c>
    </row>
    <row r="13" spans="1:11" ht="14.4" thickTop="1" x14ac:dyDescent="0.3">
      <c r="A13" s="12"/>
      <c r="C13" s="11"/>
    </row>
    <row r="14" spans="1:11" ht="14.4" x14ac:dyDescent="0.3">
      <c r="A14" s="175" t="s">
        <v>31</v>
      </c>
      <c r="B14" s="176"/>
      <c r="C14" s="27">
        <v>0.14130000000000001</v>
      </c>
    </row>
    <row r="15" spans="1:11" ht="14.4" x14ac:dyDescent="0.3">
      <c r="A15" s="175" t="s">
        <v>30</v>
      </c>
      <c r="B15" s="176"/>
      <c r="C15" s="26" t="s">
        <v>29</v>
      </c>
    </row>
    <row r="16" spans="1:11" x14ac:dyDescent="0.3">
      <c r="A16" s="25" t="s">
        <v>28</v>
      </c>
      <c r="B16" s="1" t="s">
        <v>27</v>
      </c>
      <c r="C16" s="16">
        <v>6.4999999999999997E-3</v>
      </c>
    </row>
    <row r="17" spans="1:6" x14ac:dyDescent="0.3">
      <c r="A17" s="25" t="s">
        <v>26</v>
      </c>
      <c r="B17" s="1" t="s">
        <v>25</v>
      </c>
      <c r="C17" s="16">
        <v>0.03</v>
      </c>
      <c r="F17" s="104"/>
    </row>
    <row r="18" spans="1:6" x14ac:dyDescent="0.3">
      <c r="A18" s="24" t="s">
        <v>24</v>
      </c>
      <c r="B18" s="23" t="s">
        <v>23</v>
      </c>
      <c r="C18" s="22">
        <v>0.02</v>
      </c>
    </row>
    <row r="19" spans="1:6" x14ac:dyDescent="0.3">
      <c r="A19" s="12" t="s">
        <v>22</v>
      </c>
      <c r="C19" s="16">
        <v>4.4999999999999998E-2</v>
      </c>
    </row>
    <row r="20" spans="1:6" ht="15" thickBot="1" x14ac:dyDescent="0.35">
      <c r="A20" s="15"/>
      <c r="B20" s="21" t="s">
        <v>21</v>
      </c>
      <c r="C20" s="20">
        <f>SUM(C16:C19)</f>
        <v>0.10149999999999999</v>
      </c>
    </row>
    <row r="21" spans="1:6" ht="14.4" thickTop="1" x14ac:dyDescent="0.3">
      <c r="A21" s="12"/>
      <c r="C21" s="11"/>
    </row>
    <row r="22" spans="1:6" ht="15.6" x14ac:dyDescent="0.3">
      <c r="A22" s="19" t="s">
        <v>20</v>
      </c>
      <c r="B22" s="18"/>
      <c r="C22" s="17">
        <f>ROUND((((1+C3+C6+C5+C7)*(1+C4)*(1+C11)/((1-C20)))-1),4)</f>
        <v>0.26729999999999998</v>
      </c>
    </row>
    <row r="23" spans="1:6" x14ac:dyDescent="0.3">
      <c r="A23" s="12" t="s">
        <v>19</v>
      </c>
      <c r="C23" s="16">
        <f>(100%/(1%+(C24/100)))/100</f>
        <v>0.78907914463820716</v>
      </c>
    </row>
    <row r="24" spans="1:6" x14ac:dyDescent="0.3">
      <c r="A24" s="12" t="s">
        <v>18</v>
      </c>
      <c r="C24" s="16">
        <f>C22</f>
        <v>0.26729999999999998</v>
      </c>
    </row>
    <row r="25" spans="1:6" ht="14.4" thickBot="1" x14ac:dyDescent="0.35">
      <c r="A25" s="15" t="s">
        <v>17</v>
      </c>
      <c r="B25" s="14"/>
      <c r="C25" s="13">
        <v>1</v>
      </c>
    </row>
    <row r="26" spans="1:6" ht="14.4" thickTop="1" x14ac:dyDescent="0.3">
      <c r="A26" s="12"/>
      <c r="C26" s="11"/>
    </row>
    <row r="27" spans="1:6" x14ac:dyDescent="0.3">
      <c r="A27" s="10" t="s">
        <v>16</v>
      </c>
      <c r="B27" s="9" t="s">
        <v>15</v>
      </c>
      <c r="C27" s="8"/>
    </row>
    <row r="28" spans="1:6" ht="15" thickBot="1" x14ac:dyDescent="0.35">
      <c r="A28" s="7" t="s">
        <v>14</v>
      </c>
      <c r="B28" s="6" t="s">
        <v>152</v>
      </c>
      <c r="C28" s="5"/>
    </row>
    <row r="29" spans="1:6" ht="14.4" x14ac:dyDescent="0.3">
      <c r="A29" s="4"/>
      <c r="B29" s="3"/>
      <c r="C29" s="2"/>
    </row>
  </sheetData>
  <mergeCells count="6">
    <mergeCell ref="A15:B15"/>
    <mergeCell ref="A1:C1"/>
    <mergeCell ref="A2:B2"/>
    <mergeCell ref="B6:B7"/>
    <mergeCell ref="A10:B10"/>
    <mergeCell ref="A14:B1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1" workbookViewId="0">
      <selection activeCell="H25" sqref="H25"/>
    </sheetView>
  </sheetViews>
  <sheetFormatPr defaultRowHeight="13.8" x14ac:dyDescent="0.3"/>
  <cols>
    <col min="1" max="1" width="12" style="1" customWidth="1"/>
    <col min="2" max="2" width="28.88671875" style="1" customWidth="1"/>
    <col min="3" max="3" width="22.5546875" style="1" customWidth="1"/>
    <col min="4" max="4" width="15.33203125" style="1" customWidth="1"/>
    <col min="5" max="256" width="9.109375" style="1"/>
    <col min="257" max="257" width="12" style="1" customWidth="1"/>
    <col min="258" max="258" width="28.88671875" style="1" customWidth="1"/>
    <col min="259" max="259" width="22.5546875" style="1" customWidth="1"/>
    <col min="260" max="260" width="15.33203125" style="1" customWidth="1"/>
    <col min="261" max="512" width="9.109375" style="1"/>
    <col min="513" max="513" width="12" style="1" customWidth="1"/>
    <col min="514" max="514" width="28.88671875" style="1" customWidth="1"/>
    <col min="515" max="515" width="22.5546875" style="1" customWidth="1"/>
    <col min="516" max="516" width="15.33203125" style="1" customWidth="1"/>
    <col min="517" max="768" width="9.109375" style="1"/>
    <col min="769" max="769" width="12" style="1" customWidth="1"/>
    <col min="770" max="770" width="28.88671875" style="1" customWidth="1"/>
    <col min="771" max="771" width="22.5546875" style="1" customWidth="1"/>
    <col min="772" max="772" width="15.33203125" style="1" customWidth="1"/>
    <col min="773" max="1024" width="9.109375" style="1"/>
    <col min="1025" max="1025" width="12" style="1" customWidth="1"/>
    <col min="1026" max="1026" width="28.88671875" style="1" customWidth="1"/>
    <col min="1027" max="1027" width="22.5546875" style="1" customWidth="1"/>
    <col min="1028" max="1028" width="15.33203125" style="1" customWidth="1"/>
    <col min="1029" max="1280" width="9.109375" style="1"/>
    <col min="1281" max="1281" width="12" style="1" customWidth="1"/>
    <col min="1282" max="1282" width="28.88671875" style="1" customWidth="1"/>
    <col min="1283" max="1283" width="22.5546875" style="1" customWidth="1"/>
    <col min="1284" max="1284" width="15.33203125" style="1" customWidth="1"/>
    <col min="1285" max="1536" width="9.109375" style="1"/>
    <col min="1537" max="1537" width="12" style="1" customWidth="1"/>
    <col min="1538" max="1538" width="28.88671875" style="1" customWidth="1"/>
    <col min="1539" max="1539" width="22.5546875" style="1" customWidth="1"/>
    <col min="1540" max="1540" width="15.33203125" style="1" customWidth="1"/>
    <col min="1541" max="1792" width="9.109375" style="1"/>
    <col min="1793" max="1793" width="12" style="1" customWidth="1"/>
    <col min="1794" max="1794" width="28.88671875" style="1" customWidth="1"/>
    <col min="1795" max="1795" width="22.5546875" style="1" customWidth="1"/>
    <col min="1796" max="1796" width="15.33203125" style="1" customWidth="1"/>
    <col min="1797" max="2048" width="9.109375" style="1"/>
    <col min="2049" max="2049" width="12" style="1" customWidth="1"/>
    <col min="2050" max="2050" width="28.88671875" style="1" customWidth="1"/>
    <col min="2051" max="2051" width="22.5546875" style="1" customWidth="1"/>
    <col min="2052" max="2052" width="15.33203125" style="1" customWidth="1"/>
    <col min="2053" max="2304" width="9.109375" style="1"/>
    <col min="2305" max="2305" width="12" style="1" customWidth="1"/>
    <col min="2306" max="2306" width="28.88671875" style="1" customWidth="1"/>
    <col min="2307" max="2307" width="22.5546875" style="1" customWidth="1"/>
    <col min="2308" max="2308" width="15.33203125" style="1" customWidth="1"/>
    <col min="2309" max="2560" width="9.109375" style="1"/>
    <col min="2561" max="2561" width="12" style="1" customWidth="1"/>
    <col min="2562" max="2562" width="28.88671875" style="1" customWidth="1"/>
    <col min="2563" max="2563" width="22.5546875" style="1" customWidth="1"/>
    <col min="2564" max="2564" width="15.33203125" style="1" customWidth="1"/>
    <col min="2565" max="2816" width="9.109375" style="1"/>
    <col min="2817" max="2817" width="12" style="1" customWidth="1"/>
    <col min="2818" max="2818" width="28.88671875" style="1" customWidth="1"/>
    <col min="2819" max="2819" width="22.5546875" style="1" customWidth="1"/>
    <col min="2820" max="2820" width="15.33203125" style="1" customWidth="1"/>
    <col min="2821" max="3072" width="9.109375" style="1"/>
    <col min="3073" max="3073" width="12" style="1" customWidth="1"/>
    <col min="3074" max="3074" width="28.88671875" style="1" customWidth="1"/>
    <col min="3075" max="3075" width="22.5546875" style="1" customWidth="1"/>
    <col min="3076" max="3076" width="15.33203125" style="1" customWidth="1"/>
    <col min="3077" max="3328" width="9.109375" style="1"/>
    <col min="3329" max="3329" width="12" style="1" customWidth="1"/>
    <col min="3330" max="3330" width="28.88671875" style="1" customWidth="1"/>
    <col min="3331" max="3331" width="22.5546875" style="1" customWidth="1"/>
    <col min="3332" max="3332" width="15.33203125" style="1" customWidth="1"/>
    <col min="3333" max="3584" width="9.109375" style="1"/>
    <col min="3585" max="3585" width="12" style="1" customWidth="1"/>
    <col min="3586" max="3586" width="28.88671875" style="1" customWidth="1"/>
    <col min="3587" max="3587" width="22.5546875" style="1" customWidth="1"/>
    <col min="3588" max="3588" width="15.33203125" style="1" customWidth="1"/>
    <col min="3589" max="3840" width="9.109375" style="1"/>
    <col min="3841" max="3841" width="12" style="1" customWidth="1"/>
    <col min="3842" max="3842" width="28.88671875" style="1" customWidth="1"/>
    <col min="3843" max="3843" width="22.5546875" style="1" customWidth="1"/>
    <col min="3844" max="3844" width="15.33203125" style="1" customWidth="1"/>
    <col min="3845" max="4096" width="9.109375" style="1"/>
    <col min="4097" max="4097" width="12" style="1" customWidth="1"/>
    <col min="4098" max="4098" width="28.88671875" style="1" customWidth="1"/>
    <col min="4099" max="4099" width="22.5546875" style="1" customWidth="1"/>
    <col min="4100" max="4100" width="15.33203125" style="1" customWidth="1"/>
    <col min="4101" max="4352" width="9.109375" style="1"/>
    <col min="4353" max="4353" width="12" style="1" customWidth="1"/>
    <col min="4354" max="4354" width="28.88671875" style="1" customWidth="1"/>
    <col min="4355" max="4355" width="22.5546875" style="1" customWidth="1"/>
    <col min="4356" max="4356" width="15.33203125" style="1" customWidth="1"/>
    <col min="4357" max="4608" width="9.109375" style="1"/>
    <col min="4609" max="4609" width="12" style="1" customWidth="1"/>
    <col min="4610" max="4610" width="28.88671875" style="1" customWidth="1"/>
    <col min="4611" max="4611" width="22.5546875" style="1" customWidth="1"/>
    <col min="4612" max="4612" width="15.33203125" style="1" customWidth="1"/>
    <col min="4613" max="4864" width="9.109375" style="1"/>
    <col min="4865" max="4865" width="12" style="1" customWidth="1"/>
    <col min="4866" max="4866" width="28.88671875" style="1" customWidth="1"/>
    <col min="4867" max="4867" width="22.5546875" style="1" customWidth="1"/>
    <col min="4868" max="4868" width="15.33203125" style="1" customWidth="1"/>
    <col min="4869" max="5120" width="9.109375" style="1"/>
    <col min="5121" max="5121" width="12" style="1" customWidth="1"/>
    <col min="5122" max="5122" width="28.88671875" style="1" customWidth="1"/>
    <col min="5123" max="5123" width="22.5546875" style="1" customWidth="1"/>
    <col min="5124" max="5124" width="15.33203125" style="1" customWidth="1"/>
    <col min="5125" max="5376" width="9.109375" style="1"/>
    <col min="5377" max="5377" width="12" style="1" customWidth="1"/>
    <col min="5378" max="5378" width="28.88671875" style="1" customWidth="1"/>
    <col min="5379" max="5379" width="22.5546875" style="1" customWidth="1"/>
    <col min="5380" max="5380" width="15.33203125" style="1" customWidth="1"/>
    <col min="5381" max="5632" width="9.109375" style="1"/>
    <col min="5633" max="5633" width="12" style="1" customWidth="1"/>
    <col min="5634" max="5634" width="28.88671875" style="1" customWidth="1"/>
    <col min="5635" max="5635" width="22.5546875" style="1" customWidth="1"/>
    <col min="5636" max="5636" width="15.33203125" style="1" customWidth="1"/>
    <col min="5637" max="5888" width="9.109375" style="1"/>
    <col min="5889" max="5889" width="12" style="1" customWidth="1"/>
    <col min="5890" max="5890" width="28.88671875" style="1" customWidth="1"/>
    <col min="5891" max="5891" width="22.5546875" style="1" customWidth="1"/>
    <col min="5892" max="5892" width="15.33203125" style="1" customWidth="1"/>
    <col min="5893" max="6144" width="9.109375" style="1"/>
    <col min="6145" max="6145" width="12" style="1" customWidth="1"/>
    <col min="6146" max="6146" width="28.88671875" style="1" customWidth="1"/>
    <col min="6147" max="6147" width="22.5546875" style="1" customWidth="1"/>
    <col min="6148" max="6148" width="15.33203125" style="1" customWidth="1"/>
    <col min="6149" max="6400" width="9.109375" style="1"/>
    <col min="6401" max="6401" width="12" style="1" customWidth="1"/>
    <col min="6402" max="6402" width="28.88671875" style="1" customWidth="1"/>
    <col min="6403" max="6403" width="22.5546875" style="1" customWidth="1"/>
    <col min="6404" max="6404" width="15.33203125" style="1" customWidth="1"/>
    <col min="6405" max="6656" width="9.109375" style="1"/>
    <col min="6657" max="6657" width="12" style="1" customWidth="1"/>
    <col min="6658" max="6658" width="28.88671875" style="1" customWidth="1"/>
    <col min="6659" max="6659" width="22.5546875" style="1" customWidth="1"/>
    <col min="6660" max="6660" width="15.33203125" style="1" customWidth="1"/>
    <col min="6661" max="6912" width="9.109375" style="1"/>
    <col min="6913" max="6913" width="12" style="1" customWidth="1"/>
    <col min="6914" max="6914" width="28.88671875" style="1" customWidth="1"/>
    <col min="6915" max="6915" width="22.5546875" style="1" customWidth="1"/>
    <col min="6916" max="6916" width="15.33203125" style="1" customWidth="1"/>
    <col min="6917" max="7168" width="9.109375" style="1"/>
    <col min="7169" max="7169" width="12" style="1" customWidth="1"/>
    <col min="7170" max="7170" width="28.88671875" style="1" customWidth="1"/>
    <col min="7171" max="7171" width="22.5546875" style="1" customWidth="1"/>
    <col min="7172" max="7172" width="15.33203125" style="1" customWidth="1"/>
    <col min="7173" max="7424" width="9.109375" style="1"/>
    <col min="7425" max="7425" width="12" style="1" customWidth="1"/>
    <col min="7426" max="7426" width="28.88671875" style="1" customWidth="1"/>
    <col min="7427" max="7427" width="22.5546875" style="1" customWidth="1"/>
    <col min="7428" max="7428" width="15.33203125" style="1" customWidth="1"/>
    <col min="7429" max="7680" width="9.109375" style="1"/>
    <col min="7681" max="7681" width="12" style="1" customWidth="1"/>
    <col min="7682" max="7682" width="28.88671875" style="1" customWidth="1"/>
    <col min="7683" max="7683" width="22.5546875" style="1" customWidth="1"/>
    <col min="7684" max="7684" width="15.33203125" style="1" customWidth="1"/>
    <col min="7685" max="7936" width="9.109375" style="1"/>
    <col min="7937" max="7937" width="12" style="1" customWidth="1"/>
    <col min="7938" max="7938" width="28.88671875" style="1" customWidth="1"/>
    <col min="7939" max="7939" width="22.5546875" style="1" customWidth="1"/>
    <col min="7940" max="7940" width="15.33203125" style="1" customWidth="1"/>
    <col min="7941" max="8192" width="9.109375" style="1"/>
    <col min="8193" max="8193" width="12" style="1" customWidth="1"/>
    <col min="8194" max="8194" width="28.88671875" style="1" customWidth="1"/>
    <col min="8195" max="8195" width="22.5546875" style="1" customWidth="1"/>
    <col min="8196" max="8196" width="15.33203125" style="1" customWidth="1"/>
    <col min="8197" max="8448" width="9.109375" style="1"/>
    <col min="8449" max="8449" width="12" style="1" customWidth="1"/>
    <col min="8450" max="8450" width="28.88671875" style="1" customWidth="1"/>
    <col min="8451" max="8451" width="22.5546875" style="1" customWidth="1"/>
    <col min="8452" max="8452" width="15.33203125" style="1" customWidth="1"/>
    <col min="8453" max="8704" width="9.109375" style="1"/>
    <col min="8705" max="8705" width="12" style="1" customWidth="1"/>
    <col min="8706" max="8706" width="28.88671875" style="1" customWidth="1"/>
    <col min="8707" max="8707" width="22.5546875" style="1" customWidth="1"/>
    <col min="8708" max="8708" width="15.33203125" style="1" customWidth="1"/>
    <col min="8709" max="8960" width="9.109375" style="1"/>
    <col min="8961" max="8961" width="12" style="1" customWidth="1"/>
    <col min="8962" max="8962" width="28.88671875" style="1" customWidth="1"/>
    <col min="8963" max="8963" width="22.5546875" style="1" customWidth="1"/>
    <col min="8964" max="8964" width="15.33203125" style="1" customWidth="1"/>
    <col min="8965" max="9216" width="9.109375" style="1"/>
    <col min="9217" max="9217" width="12" style="1" customWidth="1"/>
    <col min="9218" max="9218" width="28.88671875" style="1" customWidth="1"/>
    <col min="9219" max="9219" width="22.5546875" style="1" customWidth="1"/>
    <col min="9220" max="9220" width="15.33203125" style="1" customWidth="1"/>
    <col min="9221" max="9472" width="9.109375" style="1"/>
    <col min="9473" max="9473" width="12" style="1" customWidth="1"/>
    <col min="9474" max="9474" width="28.88671875" style="1" customWidth="1"/>
    <col min="9475" max="9475" width="22.5546875" style="1" customWidth="1"/>
    <col min="9476" max="9476" width="15.33203125" style="1" customWidth="1"/>
    <col min="9477" max="9728" width="9.109375" style="1"/>
    <col min="9729" max="9729" width="12" style="1" customWidth="1"/>
    <col min="9730" max="9730" width="28.88671875" style="1" customWidth="1"/>
    <col min="9731" max="9731" width="22.5546875" style="1" customWidth="1"/>
    <col min="9732" max="9732" width="15.33203125" style="1" customWidth="1"/>
    <col min="9733" max="9984" width="9.109375" style="1"/>
    <col min="9985" max="9985" width="12" style="1" customWidth="1"/>
    <col min="9986" max="9986" width="28.88671875" style="1" customWidth="1"/>
    <col min="9987" max="9987" width="22.5546875" style="1" customWidth="1"/>
    <col min="9988" max="9988" width="15.33203125" style="1" customWidth="1"/>
    <col min="9989" max="10240" width="9.109375" style="1"/>
    <col min="10241" max="10241" width="12" style="1" customWidth="1"/>
    <col min="10242" max="10242" width="28.88671875" style="1" customWidth="1"/>
    <col min="10243" max="10243" width="22.5546875" style="1" customWidth="1"/>
    <col min="10244" max="10244" width="15.33203125" style="1" customWidth="1"/>
    <col min="10245" max="10496" width="9.109375" style="1"/>
    <col min="10497" max="10497" width="12" style="1" customWidth="1"/>
    <col min="10498" max="10498" width="28.88671875" style="1" customWidth="1"/>
    <col min="10499" max="10499" width="22.5546875" style="1" customWidth="1"/>
    <col min="10500" max="10500" width="15.33203125" style="1" customWidth="1"/>
    <col min="10501" max="10752" width="9.109375" style="1"/>
    <col min="10753" max="10753" width="12" style="1" customWidth="1"/>
    <col min="10754" max="10754" width="28.88671875" style="1" customWidth="1"/>
    <col min="10755" max="10755" width="22.5546875" style="1" customWidth="1"/>
    <col min="10756" max="10756" width="15.33203125" style="1" customWidth="1"/>
    <col min="10757" max="11008" width="9.109375" style="1"/>
    <col min="11009" max="11009" width="12" style="1" customWidth="1"/>
    <col min="11010" max="11010" width="28.88671875" style="1" customWidth="1"/>
    <col min="11011" max="11011" width="22.5546875" style="1" customWidth="1"/>
    <col min="11012" max="11012" width="15.33203125" style="1" customWidth="1"/>
    <col min="11013" max="11264" width="9.109375" style="1"/>
    <col min="11265" max="11265" width="12" style="1" customWidth="1"/>
    <col min="11266" max="11266" width="28.88671875" style="1" customWidth="1"/>
    <col min="11267" max="11267" width="22.5546875" style="1" customWidth="1"/>
    <col min="11268" max="11268" width="15.33203125" style="1" customWidth="1"/>
    <col min="11269" max="11520" width="9.109375" style="1"/>
    <col min="11521" max="11521" width="12" style="1" customWidth="1"/>
    <col min="11522" max="11522" width="28.88671875" style="1" customWidth="1"/>
    <col min="11523" max="11523" width="22.5546875" style="1" customWidth="1"/>
    <col min="11524" max="11524" width="15.33203125" style="1" customWidth="1"/>
    <col min="11525" max="11776" width="9.109375" style="1"/>
    <col min="11777" max="11777" width="12" style="1" customWidth="1"/>
    <col min="11778" max="11778" width="28.88671875" style="1" customWidth="1"/>
    <col min="11779" max="11779" width="22.5546875" style="1" customWidth="1"/>
    <col min="11780" max="11780" width="15.33203125" style="1" customWidth="1"/>
    <col min="11781" max="12032" width="9.109375" style="1"/>
    <col min="12033" max="12033" width="12" style="1" customWidth="1"/>
    <col min="12034" max="12034" width="28.88671875" style="1" customWidth="1"/>
    <col min="12035" max="12035" width="22.5546875" style="1" customWidth="1"/>
    <col min="12036" max="12036" width="15.33203125" style="1" customWidth="1"/>
    <col min="12037" max="12288" width="9.109375" style="1"/>
    <col min="12289" max="12289" width="12" style="1" customWidth="1"/>
    <col min="12290" max="12290" width="28.88671875" style="1" customWidth="1"/>
    <col min="12291" max="12291" width="22.5546875" style="1" customWidth="1"/>
    <col min="12292" max="12292" width="15.33203125" style="1" customWidth="1"/>
    <col min="12293" max="12544" width="9.109375" style="1"/>
    <col min="12545" max="12545" width="12" style="1" customWidth="1"/>
    <col min="12546" max="12546" width="28.88671875" style="1" customWidth="1"/>
    <col min="12547" max="12547" width="22.5546875" style="1" customWidth="1"/>
    <col min="12548" max="12548" width="15.33203125" style="1" customWidth="1"/>
    <col min="12549" max="12800" width="9.109375" style="1"/>
    <col min="12801" max="12801" width="12" style="1" customWidth="1"/>
    <col min="12802" max="12802" width="28.88671875" style="1" customWidth="1"/>
    <col min="12803" max="12803" width="22.5546875" style="1" customWidth="1"/>
    <col min="12804" max="12804" width="15.33203125" style="1" customWidth="1"/>
    <col min="12805" max="13056" width="9.109375" style="1"/>
    <col min="13057" max="13057" width="12" style="1" customWidth="1"/>
    <col min="13058" max="13058" width="28.88671875" style="1" customWidth="1"/>
    <col min="13059" max="13059" width="22.5546875" style="1" customWidth="1"/>
    <col min="13060" max="13060" width="15.33203125" style="1" customWidth="1"/>
    <col min="13061" max="13312" width="9.109375" style="1"/>
    <col min="13313" max="13313" width="12" style="1" customWidth="1"/>
    <col min="13314" max="13314" width="28.88671875" style="1" customWidth="1"/>
    <col min="13315" max="13315" width="22.5546875" style="1" customWidth="1"/>
    <col min="13316" max="13316" width="15.33203125" style="1" customWidth="1"/>
    <col min="13317" max="13568" width="9.109375" style="1"/>
    <col min="13569" max="13569" width="12" style="1" customWidth="1"/>
    <col min="13570" max="13570" width="28.88671875" style="1" customWidth="1"/>
    <col min="13571" max="13571" width="22.5546875" style="1" customWidth="1"/>
    <col min="13572" max="13572" width="15.33203125" style="1" customWidth="1"/>
    <col min="13573" max="13824" width="9.109375" style="1"/>
    <col min="13825" max="13825" width="12" style="1" customWidth="1"/>
    <col min="13826" max="13826" width="28.88671875" style="1" customWidth="1"/>
    <col min="13827" max="13827" width="22.5546875" style="1" customWidth="1"/>
    <col min="13828" max="13828" width="15.33203125" style="1" customWidth="1"/>
    <col min="13829" max="14080" width="9.109375" style="1"/>
    <col min="14081" max="14081" width="12" style="1" customWidth="1"/>
    <col min="14082" max="14082" width="28.88671875" style="1" customWidth="1"/>
    <col min="14083" max="14083" width="22.5546875" style="1" customWidth="1"/>
    <col min="14084" max="14084" width="15.33203125" style="1" customWidth="1"/>
    <col min="14085" max="14336" width="9.109375" style="1"/>
    <col min="14337" max="14337" width="12" style="1" customWidth="1"/>
    <col min="14338" max="14338" width="28.88671875" style="1" customWidth="1"/>
    <col min="14339" max="14339" width="22.5546875" style="1" customWidth="1"/>
    <col min="14340" max="14340" width="15.33203125" style="1" customWidth="1"/>
    <col min="14341" max="14592" width="9.109375" style="1"/>
    <col min="14593" max="14593" width="12" style="1" customWidth="1"/>
    <col min="14594" max="14594" width="28.88671875" style="1" customWidth="1"/>
    <col min="14595" max="14595" width="22.5546875" style="1" customWidth="1"/>
    <col min="14596" max="14596" width="15.33203125" style="1" customWidth="1"/>
    <col min="14597" max="14848" width="9.109375" style="1"/>
    <col min="14849" max="14849" width="12" style="1" customWidth="1"/>
    <col min="14850" max="14850" width="28.88671875" style="1" customWidth="1"/>
    <col min="14851" max="14851" width="22.5546875" style="1" customWidth="1"/>
    <col min="14852" max="14852" width="15.33203125" style="1" customWidth="1"/>
    <col min="14853" max="15104" width="9.109375" style="1"/>
    <col min="15105" max="15105" width="12" style="1" customWidth="1"/>
    <col min="15106" max="15106" width="28.88671875" style="1" customWidth="1"/>
    <col min="15107" max="15107" width="22.5546875" style="1" customWidth="1"/>
    <col min="15108" max="15108" width="15.33203125" style="1" customWidth="1"/>
    <col min="15109" max="15360" width="9.109375" style="1"/>
    <col min="15361" max="15361" width="12" style="1" customWidth="1"/>
    <col min="15362" max="15362" width="28.88671875" style="1" customWidth="1"/>
    <col min="15363" max="15363" width="22.5546875" style="1" customWidth="1"/>
    <col min="15364" max="15364" width="15.33203125" style="1" customWidth="1"/>
    <col min="15365" max="15616" width="9.109375" style="1"/>
    <col min="15617" max="15617" width="12" style="1" customWidth="1"/>
    <col min="15618" max="15618" width="28.88671875" style="1" customWidth="1"/>
    <col min="15619" max="15619" width="22.5546875" style="1" customWidth="1"/>
    <col min="15620" max="15620" width="15.33203125" style="1" customWidth="1"/>
    <col min="15621" max="15872" width="9.109375" style="1"/>
    <col min="15873" max="15873" width="12" style="1" customWidth="1"/>
    <col min="15874" max="15874" width="28.88671875" style="1" customWidth="1"/>
    <col min="15875" max="15875" width="22.5546875" style="1" customWidth="1"/>
    <col min="15876" max="15876" width="15.33203125" style="1" customWidth="1"/>
    <col min="15877" max="16128" width="9.109375" style="1"/>
    <col min="16129" max="16129" width="12" style="1" customWidth="1"/>
    <col min="16130" max="16130" width="28.88671875" style="1" customWidth="1"/>
    <col min="16131" max="16131" width="22.5546875" style="1" customWidth="1"/>
    <col min="16132" max="16132" width="15.33203125" style="1" customWidth="1"/>
    <col min="16133" max="16384" width="9.109375" style="1"/>
  </cols>
  <sheetData>
    <row r="1" spans="1:6" ht="18.600000000000001" thickBot="1" x14ac:dyDescent="0.35">
      <c r="A1" s="192" t="s">
        <v>108</v>
      </c>
      <c r="B1" s="193"/>
      <c r="C1" s="193"/>
      <c r="D1" s="194"/>
    </row>
    <row r="2" spans="1:6" ht="14.4" thickBot="1" x14ac:dyDescent="0.35">
      <c r="A2" s="195" t="s">
        <v>107</v>
      </c>
      <c r="B2" s="196"/>
      <c r="C2" s="196"/>
      <c r="D2" s="197"/>
    </row>
    <row r="3" spans="1:6" x14ac:dyDescent="0.3">
      <c r="A3" s="198" t="s">
        <v>106</v>
      </c>
      <c r="B3" s="200" t="s">
        <v>11</v>
      </c>
      <c r="C3" s="200" t="s">
        <v>105</v>
      </c>
      <c r="D3" s="202"/>
    </row>
    <row r="4" spans="1:6" ht="14.4" thickBot="1" x14ac:dyDescent="0.35">
      <c r="A4" s="199"/>
      <c r="B4" s="201"/>
      <c r="C4" s="54" t="s">
        <v>104</v>
      </c>
      <c r="D4" s="53" t="s">
        <v>103</v>
      </c>
    </row>
    <row r="5" spans="1:6" x14ac:dyDescent="0.3">
      <c r="A5" s="187" t="s">
        <v>102</v>
      </c>
      <c r="B5" s="188"/>
      <c r="C5" s="188"/>
      <c r="D5" s="189"/>
    </row>
    <row r="6" spans="1:6" x14ac:dyDescent="0.3">
      <c r="A6" s="51" t="s">
        <v>101</v>
      </c>
      <c r="B6" s="50" t="s">
        <v>100</v>
      </c>
      <c r="C6" s="49">
        <v>0</v>
      </c>
      <c r="D6" s="48">
        <v>0</v>
      </c>
    </row>
    <row r="7" spans="1:6" x14ac:dyDescent="0.3">
      <c r="A7" s="51" t="s">
        <v>99</v>
      </c>
      <c r="B7" s="50" t="s">
        <v>98</v>
      </c>
      <c r="C7" s="49">
        <v>1.4999999999999999E-2</v>
      </c>
      <c r="D7" s="48">
        <v>1.4999999999999999E-2</v>
      </c>
    </row>
    <row r="8" spans="1:6" x14ac:dyDescent="0.3">
      <c r="A8" s="51" t="s">
        <v>97</v>
      </c>
      <c r="B8" s="50" t="s">
        <v>96</v>
      </c>
      <c r="C8" s="49">
        <v>0.01</v>
      </c>
      <c r="D8" s="48">
        <v>0.01</v>
      </c>
    </row>
    <row r="9" spans="1:6" x14ac:dyDescent="0.3">
      <c r="A9" s="51" t="s">
        <v>95</v>
      </c>
      <c r="B9" s="50" t="s">
        <v>94</v>
      </c>
      <c r="C9" s="49">
        <v>2E-3</v>
      </c>
      <c r="D9" s="48">
        <v>2E-3</v>
      </c>
    </row>
    <row r="10" spans="1:6" x14ac:dyDescent="0.3">
      <c r="A10" s="51" t="s">
        <v>93</v>
      </c>
      <c r="B10" s="50" t="s">
        <v>92</v>
      </c>
      <c r="C10" s="49">
        <v>6.0000000000000001E-3</v>
      </c>
      <c r="D10" s="48">
        <v>6.0000000000000001E-3</v>
      </c>
    </row>
    <row r="11" spans="1:6" x14ac:dyDescent="0.3">
      <c r="A11" s="51" t="s">
        <v>91</v>
      </c>
      <c r="B11" s="50" t="s">
        <v>90</v>
      </c>
      <c r="C11" s="49">
        <v>2.5000000000000001E-2</v>
      </c>
      <c r="D11" s="48">
        <v>2.5000000000000001E-2</v>
      </c>
    </row>
    <row r="12" spans="1:6" x14ac:dyDescent="0.3">
      <c r="A12" s="51" t="s">
        <v>89</v>
      </c>
      <c r="B12" s="50" t="s">
        <v>88</v>
      </c>
      <c r="C12" s="49">
        <v>0.03</v>
      </c>
      <c r="D12" s="48">
        <v>0.03</v>
      </c>
      <c r="F12" s="104"/>
    </row>
    <row r="13" spans="1:6" x14ac:dyDescent="0.3">
      <c r="A13" s="51" t="s">
        <v>87</v>
      </c>
      <c r="B13" s="50" t="s">
        <v>86</v>
      </c>
      <c r="C13" s="49">
        <v>0.08</v>
      </c>
      <c r="D13" s="48">
        <v>0.08</v>
      </c>
    </row>
    <row r="14" spans="1:6" x14ac:dyDescent="0.3">
      <c r="A14" s="51" t="s">
        <v>85</v>
      </c>
      <c r="B14" s="50" t="s">
        <v>84</v>
      </c>
      <c r="C14" s="49">
        <v>0</v>
      </c>
      <c r="D14" s="48">
        <v>0</v>
      </c>
    </row>
    <row r="15" spans="1:6" x14ac:dyDescent="0.3">
      <c r="A15" s="47" t="s">
        <v>83</v>
      </c>
      <c r="B15" s="46" t="s">
        <v>6</v>
      </c>
      <c r="C15" s="45">
        <f>SUM(C6:C14)</f>
        <v>0.16799999999999998</v>
      </c>
      <c r="D15" s="44">
        <f>SUM(D6:D14)</f>
        <v>0.16799999999999998</v>
      </c>
    </row>
    <row r="16" spans="1:6" x14ac:dyDescent="0.3">
      <c r="A16" s="187" t="s">
        <v>82</v>
      </c>
      <c r="B16" s="188"/>
      <c r="C16" s="188"/>
      <c r="D16" s="189"/>
    </row>
    <row r="17" spans="1:9" x14ac:dyDescent="0.3">
      <c r="A17" s="51" t="s">
        <v>81</v>
      </c>
      <c r="B17" s="50" t="s">
        <v>80</v>
      </c>
      <c r="C17" s="49">
        <v>0.1777</v>
      </c>
      <c r="D17" s="52" t="s">
        <v>67</v>
      </c>
    </row>
    <row r="18" spans="1:9" x14ac:dyDescent="0.3">
      <c r="A18" s="51" t="s">
        <v>79</v>
      </c>
      <c r="B18" s="50" t="s">
        <v>78</v>
      </c>
      <c r="C18" s="49">
        <v>3.6700000000000003E-2</v>
      </c>
      <c r="D18" s="52" t="s">
        <v>67</v>
      </c>
    </row>
    <row r="19" spans="1:9" x14ac:dyDescent="0.3">
      <c r="A19" s="51" t="s">
        <v>77</v>
      </c>
      <c r="B19" s="50" t="s">
        <v>76</v>
      </c>
      <c r="C19" s="49">
        <v>9.1000000000000004E-3</v>
      </c>
      <c r="D19" s="48">
        <v>6.8999999999999999E-3</v>
      </c>
    </row>
    <row r="20" spans="1:9" x14ac:dyDescent="0.3">
      <c r="A20" s="51" t="s">
        <v>75</v>
      </c>
      <c r="B20" s="50" t="s">
        <v>74</v>
      </c>
      <c r="C20" s="49">
        <v>0.10979999999999999</v>
      </c>
      <c r="D20" s="48">
        <v>8.3299999999999999E-2</v>
      </c>
    </row>
    <row r="21" spans="1:9" x14ac:dyDescent="0.3">
      <c r="A21" s="51" t="s">
        <v>73</v>
      </c>
      <c r="B21" s="50" t="s">
        <v>72</v>
      </c>
      <c r="C21" s="49">
        <v>8.0000000000000004E-4</v>
      </c>
      <c r="D21" s="48">
        <v>5.9999999999999995E-4</v>
      </c>
    </row>
    <row r="22" spans="1:9" x14ac:dyDescent="0.3">
      <c r="A22" s="51" t="s">
        <v>71</v>
      </c>
      <c r="B22" s="50" t="s">
        <v>70</v>
      </c>
      <c r="C22" s="49">
        <v>7.3000000000000001E-3</v>
      </c>
      <c r="D22" s="48">
        <v>5.5999999999999999E-3</v>
      </c>
    </row>
    <row r="23" spans="1:9" x14ac:dyDescent="0.3">
      <c r="A23" s="51" t="s">
        <v>69</v>
      </c>
      <c r="B23" s="50" t="s">
        <v>68</v>
      </c>
      <c r="C23" s="49">
        <v>1.09E-2</v>
      </c>
      <c r="D23" s="52" t="s">
        <v>67</v>
      </c>
    </row>
    <row r="24" spans="1:9" x14ac:dyDescent="0.3">
      <c r="A24" s="51" t="s">
        <v>66</v>
      </c>
      <c r="B24" s="50" t="s">
        <v>65</v>
      </c>
      <c r="C24" s="49">
        <v>1.1999999999999999E-3</v>
      </c>
      <c r="D24" s="48">
        <v>8.9999999999999998E-4</v>
      </c>
    </row>
    <row r="25" spans="1:9" x14ac:dyDescent="0.3">
      <c r="A25" s="51" t="s">
        <v>64</v>
      </c>
      <c r="B25" s="50" t="s">
        <v>63</v>
      </c>
      <c r="C25" s="49">
        <v>0.12280000000000001</v>
      </c>
      <c r="D25" s="48">
        <v>9.3200000000000005E-2</v>
      </c>
      <c r="H25" s="23"/>
      <c r="I25" s="23"/>
    </row>
    <row r="26" spans="1:9" x14ac:dyDescent="0.3">
      <c r="A26" s="51" t="s">
        <v>62</v>
      </c>
      <c r="B26" s="50" t="s">
        <v>61</v>
      </c>
      <c r="C26" s="49">
        <v>2.9999999999999997E-4</v>
      </c>
      <c r="D26" s="48">
        <v>2.0000000000000001E-4</v>
      </c>
      <c r="H26" s="23"/>
      <c r="I26" s="23"/>
    </row>
    <row r="27" spans="1:9" x14ac:dyDescent="0.3">
      <c r="A27" s="47" t="s">
        <v>60</v>
      </c>
      <c r="B27" s="46" t="s">
        <v>6</v>
      </c>
      <c r="C27" s="45">
        <f>SUM(C17:C26)</f>
        <v>0.47660000000000002</v>
      </c>
      <c r="D27" s="44">
        <f>D19+D20+D21+D22+D24+D25+D26</f>
        <v>0.19070000000000001</v>
      </c>
    </row>
    <row r="28" spans="1:9" x14ac:dyDescent="0.3">
      <c r="A28" s="187" t="s">
        <v>59</v>
      </c>
      <c r="B28" s="188"/>
      <c r="C28" s="188"/>
      <c r="D28" s="189"/>
    </row>
    <row r="29" spans="1:9" x14ac:dyDescent="0.3">
      <c r="A29" s="51" t="s">
        <v>58</v>
      </c>
      <c r="B29" s="50" t="s">
        <v>57</v>
      </c>
      <c r="C29" s="49">
        <v>7.0499999999999993E-2</v>
      </c>
      <c r="D29" s="48">
        <v>5.3600000000000002E-2</v>
      </c>
    </row>
    <row r="30" spans="1:9" x14ac:dyDescent="0.3">
      <c r="A30" s="51" t="s">
        <v>56</v>
      </c>
      <c r="B30" s="50" t="s">
        <v>55</v>
      </c>
      <c r="C30" s="49">
        <v>4.4999999999999997E-3</v>
      </c>
      <c r="D30" s="48">
        <v>3.3999999999999998E-3</v>
      </c>
    </row>
    <row r="31" spans="1:9" x14ac:dyDescent="0.3">
      <c r="A31" s="51" t="s">
        <v>54</v>
      </c>
      <c r="B31" s="50" t="s">
        <v>53</v>
      </c>
      <c r="C31" s="49">
        <v>1.5800000000000002E-2</v>
      </c>
      <c r="D31" s="48">
        <v>1.2E-2</v>
      </c>
    </row>
    <row r="32" spans="1:9" x14ac:dyDescent="0.3">
      <c r="A32" s="51" t="s">
        <v>52</v>
      </c>
      <c r="B32" s="50" t="s">
        <v>51</v>
      </c>
      <c r="C32" s="49">
        <v>4.5900000000000003E-2</v>
      </c>
      <c r="D32" s="48">
        <v>3.4799999999999998E-2</v>
      </c>
    </row>
    <row r="33" spans="1:4" x14ac:dyDescent="0.3">
      <c r="A33" s="51" t="s">
        <v>50</v>
      </c>
      <c r="B33" s="50" t="s">
        <v>49</v>
      </c>
      <c r="C33" s="49">
        <v>5.8999999999999999E-3</v>
      </c>
      <c r="D33" s="48">
        <v>4.4999999999999997E-3</v>
      </c>
    </row>
    <row r="34" spans="1:4" x14ac:dyDescent="0.3">
      <c r="A34" s="47" t="s">
        <v>48</v>
      </c>
      <c r="B34" s="46" t="s">
        <v>6</v>
      </c>
      <c r="C34" s="45">
        <f>SUM(C29:C33)</f>
        <v>0.14259999999999998</v>
      </c>
      <c r="D34" s="44">
        <f>SUM(D29:D33)</f>
        <v>0.10830000000000001</v>
      </c>
    </row>
    <row r="35" spans="1:4" x14ac:dyDescent="0.3">
      <c r="A35" s="187" t="s">
        <v>47</v>
      </c>
      <c r="B35" s="188"/>
      <c r="C35" s="188"/>
      <c r="D35" s="189"/>
    </row>
    <row r="36" spans="1:4" x14ac:dyDescent="0.3">
      <c r="A36" s="51" t="s">
        <v>46</v>
      </c>
      <c r="B36" s="50" t="s">
        <v>45</v>
      </c>
      <c r="C36" s="49">
        <v>8.0100000000000005E-2</v>
      </c>
      <c r="D36" s="48">
        <v>3.2000000000000001E-2</v>
      </c>
    </row>
    <row r="37" spans="1:4" ht="36" x14ac:dyDescent="0.3">
      <c r="A37" s="51" t="s">
        <v>44</v>
      </c>
      <c r="B37" s="50" t="s">
        <v>43</v>
      </c>
      <c r="C37" s="49">
        <v>6.4000000000000003E-3</v>
      </c>
      <c r="D37" s="48">
        <v>4.8999999999999998E-3</v>
      </c>
    </row>
    <row r="38" spans="1:4" x14ac:dyDescent="0.3">
      <c r="A38" s="47" t="s">
        <v>42</v>
      </c>
      <c r="B38" s="46" t="s">
        <v>6</v>
      </c>
      <c r="C38" s="45">
        <f>SUM(C36:C37)</f>
        <v>8.6500000000000007E-2</v>
      </c>
      <c r="D38" s="44">
        <f>SUM(D36:D37)</f>
        <v>3.6900000000000002E-2</v>
      </c>
    </row>
    <row r="39" spans="1:4" ht="14.4" thickBot="1" x14ac:dyDescent="0.35">
      <c r="A39" s="190" t="s">
        <v>41</v>
      </c>
      <c r="B39" s="191"/>
      <c r="C39" s="43">
        <f>C15+C27+C34+C38</f>
        <v>0.87370000000000003</v>
      </c>
      <c r="D39" s="42">
        <f>D15+D27+D34+D38</f>
        <v>0.50390000000000001</v>
      </c>
    </row>
    <row r="40" spans="1:4" ht="14.4" x14ac:dyDescent="0.3">
      <c r="A40" s="41"/>
      <c r="B40" s="41"/>
      <c r="C40" s="41"/>
      <c r="D40" s="41"/>
    </row>
    <row r="41" spans="1:4" ht="14.4" x14ac:dyDescent="0.3">
      <c r="A41" s="41"/>
      <c r="B41" s="41"/>
      <c r="C41" s="41"/>
      <c r="D41" s="41"/>
    </row>
    <row r="42" spans="1:4" ht="14.4" x14ac:dyDescent="0.3">
      <c r="A42" s="41"/>
      <c r="B42" s="41"/>
      <c r="C42" s="41"/>
      <c r="D42" s="41"/>
    </row>
    <row r="43" spans="1:4" ht="14.4" x14ac:dyDescent="0.3">
      <c r="A43" s="41"/>
      <c r="B43" s="41"/>
      <c r="C43" s="41"/>
      <c r="D43" s="41"/>
    </row>
  </sheetData>
  <mergeCells count="10">
    <mergeCell ref="A16:D16"/>
    <mergeCell ref="A28:D28"/>
    <mergeCell ref="A35:D35"/>
    <mergeCell ref="A39:B39"/>
    <mergeCell ref="A1:D1"/>
    <mergeCell ref="A2:D2"/>
    <mergeCell ref="A3:A4"/>
    <mergeCell ref="B3:B4"/>
    <mergeCell ref="C3:D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10" sqref="B10:D10"/>
    </sheetView>
  </sheetViews>
  <sheetFormatPr defaultRowHeight="13.2" x14ac:dyDescent="0.25"/>
  <cols>
    <col min="1" max="1" width="5" style="56" bestFit="1" customWidth="1"/>
    <col min="2" max="2" width="36.6640625" style="57" customWidth="1"/>
    <col min="3" max="3" width="11.44140625" style="57" bestFit="1" customWidth="1"/>
    <col min="4" max="4" width="46" style="56" customWidth="1"/>
    <col min="5" max="5" width="7.88671875" style="57" bestFit="1" customWidth="1"/>
    <col min="6" max="6" width="10.6640625" style="56" bestFit="1" customWidth="1"/>
    <col min="7" max="7" width="6.5546875" style="56" bestFit="1" customWidth="1"/>
    <col min="8" max="8" width="11" style="56" bestFit="1" customWidth="1"/>
    <col min="9" max="9" width="12" style="56" bestFit="1" customWidth="1"/>
    <col min="10" max="10" width="12.88671875" style="56" bestFit="1" customWidth="1"/>
    <col min="11" max="11" width="11.33203125" style="56" bestFit="1" customWidth="1"/>
    <col min="12" max="12" width="9.109375" style="56"/>
    <col min="13" max="13" width="11.33203125" style="56" bestFit="1" customWidth="1"/>
    <col min="14" max="14" width="9.109375" style="56" customWidth="1"/>
    <col min="15" max="16" width="9.109375" style="56"/>
    <col min="17" max="17" width="11.33203125" style="56" bestFit="1" customWidth="1"/>
    <col min="18" max="256" width="9.109375" style="56"/>
    <col min="257" max="257" width="5" style="56" bestFit="1" customWidth="1"/>
    <col min="258" max="258" width="25.88671875" style="56" bestFit="1" customWidth="1"/>
    <col min="259" max="259" width="7.88671875" style="56" bestFit="1" customWidth="1"/>
    <col min="260" max="260" width="33.88671875" style="56" customWidth="1"/>
    <col min="261" max="261" width="7.6640625" style="56" bestFit="1" customWidth="1"/>
    <col min="262" max="262" width="9.33203125" style="56" bestFit="1" customWidth="1"/>
    <col min="263" max="263" width="7" style="56" bestFit="1" customWidth="1"/>
    <col min="264" max="264" width="12" style="56" bestFit="1" customWidth="1"/>
    <col min="265" max="512" width="9.109375" style="56"/>
    <col min="513" max="513" width="5" style="56" bestFit="1" customWidth="1"/>
    <col min="514" max="514" width="25.88671875" style="56" bestFit="1" customWidth="1"/>
    <col min="515" max="515" width="7.88671875" style="56" bestFit="1" customWidth="1"/>
    <col min="516" max="516" width="33.88671875" style="56" customWidth="1"/>
    <col min="517" max="517" width="7.6640625" style="56" bestFit="1" customWidth="1"/>
    <col min="518" max="518" width="9.33203125" style="56" bestFit="1" customWidth="1"/>
    <col min="519" max="519" width="7" style="56" bestFit="1" customWidth="1"/>
    <col min="520" max="520" width="12" style="56" bestFit="1" customWidth="1"/>
    <col min="521" max="768" width="9.109375" style="56"/>
    <col min="769" max="769" width="5" style="56" bestFit="1" customWidth="1"/>
    <col min="770" max="770" width="25.88671875" style="56" bestFit="1" customWidth="1"/>
    <col min="771" max="771" width="7.88671875" style="56" bestFit="1" customWidth="1"/>
    <col min="772" max="772" width="33.88671875" style="56" customWidth="1"/>
    <col min="773" max="773" width="7.6640625" style="56" bestFit="1" customWidth="1"/>
    <col min="774" max="774" width="9.33203125" style="56" bestFit="1" customWidth="1"/>
    <col min="775" max="775" width="7" style="56" bestFit="1" customWidth="1"/>
    <col min="776" max="776" width="12" style="56" bestFit="1" customWidth="1"/>
    <col min="777" max="1024" width="9.109375" style="56"/>
    <col min="1025" max="1025" width="5" style="56" bestFit="1" customWidth="1"/>
    <col min="1026" max="1026" width="25.88671875" style="56" bestFit="1" customWidth="1"/>
    <col min="1027" max="1027" width="7.88671875" style="56" bestFit="1" customWidth="1"/>
    <col min="1028" max="1028" width="33.88671875" style="56" customWidth="1"/>
    <col min="1029" max="1029" width="7.6640625" style="56" bestFit="1" customWidth="1"/>
    <col min="1030" max="1030" width="9.33203125" style="56" bestFit="1" customWidth="1"/>
    <col min="1031" max="1031" width="7" style="56" bestFit="1" customWidth="1"/>
    <col min="1032" max="1032" width="12" style="56" bestFit="1" customWidth="1"/>
    <col min="1033" max="1280" width="9.109375" style="56"/>
    <col min="1281" max="1281" width="5" style="56" bestFit="1" customWidth="1"/>
    <col min="1282" max="1282" width="25.88671875" style="56" bestFit="1" customWidth="1"/>
    <col min="1283" max="1283" width="7.88671875" style="56" bestFit="1" customWidth="1"/>
    <col min="1284" max="1284" width="33.88671875" style="56" customWidth="1"/>
    <col min="1285" max="1285" width="7.6640625" style="56" bestFit="1" customWidth="1"/>
    <col min="1286" max="1286" width="9.33203125" style="56" bestFit="1" customWidth="1"/>
    <col min="1287" max="1287" width="7" style="56" bestFit="1" customWidth="1"/>
    <col min="1288" max="1288" width="12" style="56" bestFit="1" customWidth="1"/>
    <col min="1289" max="1536" width="9.109375" style="56"/>
    <col min="1537" max="1537" width="5" style="56" bestFit="1" customWidth="1"/>
    <col min="1538" max="1538" width="25.88671875" style="56" bestFit="1" customWidth="1"/>
    <col min="1539" max="1539" width="7.88671875" style="56" bestFit="1" customWidth="1"/>
    <col min="1540" max="1540" width="33.88671875" style="56" customWidth="1"/>
    <col min="1541" max="1541" width="7.6640625" style="56" bestFit="1" customWidth="1"/>
    <col min="1542" max="1542" width="9.33203125" style="56" bestFit="1" customWidth="1"/>
    <col min="1543" max="1543" width="7" style="56" bestFit="1" customWidth="1"/>
    <col min="1544" max="1544" width="12" style="56" bestFit="1" customWidth="1"/>
    <col min="1545" max="1792" width="9.109375" style="56"/>
    <col min="1793" max="1793" width="5" style="56" bestFit="1" customWidth="1"/>
    <col min="1794" max="1794" width="25.88671875" style="56" bestFit="1" customWidth="1"/>
    <col min="1795" max="1795" width="7.88671875" style="56" bestFit="1" customWidth="1"/>
    <col min="1796" max="1796" width="33.88671875" style="56" customWidth="1"/>
    <col min="1797" max="1797" width="7.6640625" style="56" bestFit="1" customWidth="1"/>
    <col min="1798" max="1798" width="9.33203125" style="56" bestFit="1" customWidth="1"/>
    <col min="1799" max="1799" width="7" style="56" bestFit="1" customWidth="1"/>
    <col min="1800" max="1800" width="12" style="56" bestFit="1" customWidth="1"/>
    <col min="1801" max="2048" width="9.109375" style="56"/>
    <col min="2049" max="2049" width="5" style="56" bestFit="1" customWidth="1"/>
    <col min="2050" max="2050" width="25.88671875" style="56" bestFit="1" customWidth="1"/>
    <col min="2051" max="2051" width="7.88671875" style="56" bestFit="1" customWidth="1"/>
    <col min="2052" max="2052" width="33.88671875" style="56" customWidth="1"/>
    <col min="2053" max="2053" width="7.6640625" style="56" bestFit="1" customWidth="1"/>
    <col min="2054" max="2054" width="9.33203125" style="56" bestFit="1" customWidth="1"/>
    <col min="2055" max="2055" width="7" style="56" bestFit="1" customWidth="1"/>
    <col min="2056" max="2056" width="12" style="56" bestFit="1" customWidth="1"/>
    <col min="2057" max="2304" width="9.109375" style="56"/>
    <col min="2305" max="2305" width="5" style="56" bestFit="1" customWidth="1"/>
    <col min="2306" max="2306" width="25.88671875" style="56" bestFit="1" customWidth="1"/>
    <col min="2307" max="2307" width="7.88671875" style="56" bestFit="1" customWidth="1"/>
    <col min="2308" max="2308" width="33.88671875" style="56" customWidth="1"/>
    <col min="2309" max="2309" width="7.6640625" style="56" bestFit="1" customWidth="1"/>
    <col min="2310" max="2310" width="9.33203125" style="56" bestFit="1" customWidth="1"/>
    <col min="2311" max="2311" width="7" style="56" bestFit="1" customWidth="1"/>
    <col min="2312" max="2312" width="12" style="56" bestFit="1" customWidth="1"/>
    <col min="2313" max="2560" width="9.109375" style="56"/>
    <col min="2561" max="2561" width="5" style="56" bestFit="1" customWidth="1"/>
    <col min="2562" max="2562" width="25.88671875" style="56" bestFit="1" customWidth="1"/>
    <col min="2563" max="2563" width="7.88671875" style="56" bestFit="1" customWidth="1"/>
    <col min="2564" max="2564" width="33.88671875" style="56" customWidth="1"/>
    <col min="2565" max="2565" width="7.6640625" style="56" bestFit="1" customWidth="1"/>
    <col min="2566" max="2566" width="9.33203125" style="56" bestFit="1" customWidth="1"/>
    <col min="2567" max="2567" width="7" style="56" bestFit="1" customWidth="1"/>
    <col min="2568" max="2568" width="12" style="56" bestFit="1" customWidth="1"/>
    <col min="2569" max="2816" width="9.109375" style="56"/>
    <col min="2817" max="2817" width="5" style="56" bestFit="1" customWidth="1"/>
    <col min="2818" max="2818" width="25.88671875" style="56" bestFit="1" customWidth="1"/>
    <col min="2819" max="2819" width="7.88671875" style="56" bestFit="1" customWidth="1"/>
    <col min="2820" max="2820" width="33.88671875" style="56" customWidth="1"/>
    <col min="2821" max="2821" width="7.6640625" style="56" bestFit="1" customWidth="1"/>
    <col min="2822" max="2822" width="9.33203125" style="56" bestFit="1" customWidth="1"/>
    <col min="2823" max="2823" width="7" style="56" bestFit="1" customWidth="1"/>
    <col min="2824" max="2824" width="12" style="56" bestFit="1" customWidth="1"/>
    <col min="2825" max="3072" width="9.109375" style="56"/>
    <col min="3073" max="3073" width="5" style="56" bestFit="1" customWidth="1"/>
    <col min="3074" max="3074" width="25.88671875" style="56" bestFit="1" customWidth="1"/>
    <col min="3075" max="3075" width="7.88671875" style="56" bestFit="1" customWidth="1"/>
    <col min="3076" max="3076" width="33.88671875" style="56" customWidth="1"/>
    <col min="3077" max="3077" width="7.6640625" style="56" bestFit="1" customWidth="1"/>
    <col min="3078" max="3078" width="9.33203125" style="56" bestFit="1" customWidth="1"/>
    <col min="3079" max="3079" width="7" style="56" bestFit="1" customWidth="1"/>
    <col min="3080" max="3080" width="12" style="56" bestFit="1" customWidth="1"/>
    <col min="3081" max="3328" width="9.109375" style="56"/>
    <col min="3329" max="3329" width="5" style="56" bestFit="1" customWidth="1"/>
    <col min="3330" max="3330" width="25.88671875" style="56" bestFit="1" customWidth="1"/>
    <col min="3331" max="3331" width="7.88671875" style="56" bestFit="1" customWidth="1"/>
    <col min="3332" max="3332" width="33.88671875" style="56" customWidth="1"/>
    <col min="3333" max="3333" width="7.6640625" style="56" bestFit="1" customWidth="1"/>
    <col min="3334" max="3334" width="9.33203125" style="56" bestFit="1" customWidth="1"/>
    <col min="3335" max="3335" width="7" style="56" bestFit="1" customWidth="1"/>
    <col min="3336" max="3336" width="12" style="56" bestFit="1" customWidth="1"/>
    <col min="3337" max="3584" width="9.109375" style="56"/>
    <col min="3585" max="3585" width="5" style="56" bestFit="1" customWidth="1"/>
    <col min="3586" max="3586" width="25.88671875" style="56" bestFit="1" customWidth="1"/>
    <col min="3587" max="3587" width="7.88671875" style="56" bestFit="1" customWidth="1"/>
    <col min="3588" max="3588" width="33.88671875" style="56" customWidth="1"/>
    <col min="3589" max="3589" width="7.6640625" style="56" bestFit="1" customWidth="1"/>
    <col min="3590" max="3590" width="9.33203125" style="56" bestFit="1" customWidth="1"/>
    <col min="3591" max="3591" width="7" style="56" bestFit="1" customWidth="1"/>
    <col min="3592" max="3592" width="12" style="56" bestFit="1" customWidth="1"/>
    <col min="3593" max="3840" width="9.109375" style="56"/>
    <col min="3841" max="3841" width="5" style="56" bestFit="1" customWidth="1"/>
    <col min="3842" max="3842" width="25.88671875" style="56" bestFit="1" customWidth="1"/>
    <col min="3843" max="3843" width="7.88671875" style="56" bestFit="1" customWidth="1"/>
    <col min="3844" max="3844" width="33.88671875" style="56" customWidth="1"/>
    <col min="3845" max="3845" width="7.6640625" style="56" bestFit="1" customWidth="1"/>
    <col min="3846" max="3846" width="9.33203125" style="56" bestFit="1" customWidth="1"/>
    <col min="3847" max="3847" width="7" style="56" bestFit="1" customWidth="1"/>
    <col min="3848" max="3848" width="12" style="56" bestFit="1" customWidth="1"/>
    <col min="3849" max="4096" width="9.109375" style="56"/>
    <col min="4097" max="4097" width="5" style="56" bestFit="1" customWidth="1"/>
    <col min="4098" max="4098" width="25.88671875" style="56" bestFit="1" customWidth="1"/>
    <col min="4099" max="4099" width="7.88671875" style="56" bestFit="1" customWidth="1"/>
    <col min="4100" max="4100" width="33.88671875" style="56" customWidth="1"/>
    <col min="4101" max="4101" width="7.6640625" style="56" bestFit="1" customWidth="1"/>
    <col min="4102" max="4102" width="9.33203125" style="56" bestFit="1" customWidth="1"/>
    <col min="4103" max="4103" width="7" style="56" bestFit="1" customWidth="1"/>
    <col min="4104" max="4104" width="12" style="56" bestFit="1" customWidth="1"/>
    <col min="4105" max="4352" width="9.109375" style="56"/>
    <col min="4353" max="4353" width="5" style="56" bestFit="1" customWidth="1"/>
    <col min="4354" max="4354" width="25.88671875" style="56" bestFit="1" customWidth="1"/>
    <col min="4355" max="4355" width="7.88671875" style="56" bestFit="1" customWidth="1"/>
    <col min="4356" max="4356" width="33.88671875" style="56" customWidth="1"/>
    <col min="4357" max="4357" width="7.6640625" style="56" bestFit="1" customWidth="1"/>
    <col min="4358" max="4358" width="9.33203125" style="56" bestFit="1" customWidth="1"/>
    <col min="4359" max="4359" width="7" style="56" bestFit="1" customWidth="1"/>
    <col min="4360" max="4360" width="12" style="56" bestFit="1" customWidth="1"/>
    <col min="4361" max="4608" width="9.109375" style="56"/>
    <col min="4609" max="4609" width="5" style="56" bestFit="1" customWidth="1"/>
    <col min="4610" max="4610" width="25.88671875" style="56" bestFit="1" customWidth="1"/>
    <col min="4611" max="4611" width="7.88671875" style="56" bestFit="1" customWidth="1"/>
    <col min="4612" max="4612" width="33.88671875" style="56" customWidth="1"/>
    <col min="4613" max="4613" width="7.6640625" style="56" bestFit="1" customWidth="1"/>
    <col min="4614" max="4614" width="9.33203125" style="56" bestFit="1" customWidth="1"/>
    <col min="4615" max="4615" width="7" style="56" bestFit="1" customWidth="1"/>
    <col min="4616" max="4616" width="12" style="56" bestFit="1" customWidth="1"/>
    <col min="4617" max="4864" width="9.109375" style="56"/>
    <col min="4865" max="4865" width="5" style="56" bestFit="1" customWidth="1"/>
    <col min="4866" max="4866" width="25.88671875" style="56" bestFit="1" customWidth="1"/>
    <col min="4867" max="4867" width="7.88671875" style="56" bestFit="1" customWidth="1"/>
    <col min="4868" max="4868" width="33.88671875" style="56" customWidth="1"/>
    <col min="4869" max="4869" width="7.6640625" style="56" bestFit="1" customWidth="1"/>
    <col min="4870" max="4870" width="9.33203125" style="56" bestFit="1" customWidth="1"/>
    <col min="4871" max="4871" width="7" style="56" bestFit="1" customWidth="1"/>
    <col min="4872" max="4872" width="12" style="56" bestFit="1" customWidth="1"/>
    <col min="4873" max="5120" width="9.109375" style="56"/>
    <col min="5121" max="5121" width="5" style="56" bestFit="1" customWidth="1"/>
    <col min="5122" max="5122" width="25.88671875" style="56" bestFit="1" customWidth="1"/>
    <col min="5123" max="5123" width="7.88671875" style="56" bestFit="1" customWidth="1"/>
    <col min="5124" max="5124" width="33.88671875" style="56" customWidth="1"/>
    <col min="5125" max="5125" width="7.6640625" style="56" bestFit="1" customWidth="1"/>
    <col min="5126" max="5126" width="9.33203125" style="56" bestFit="1" customWidth="1"/>
    <col min="5127" max="5127" width="7" style="56" bestFit="1" customWidth="1"/>
    <col min="5128" max="5128" width="12" style="56" bestFit="1" customWidth="1"/>
    <col min="5129" max="5376" width="9.109375" style="56"/>
    <col min="5377" max="5377" width="5" style="56" bestFit="1" customWidth="1"/>
    <col min="5378" max="5378" width="25.88671875" style="56" bestFit="1" customWidth="1"/>
    <col min="5379" max="5379" width="7.88671875" style="56" bestFit="1" customWidth="1"/>
    <col min="5380" max="5380" width="33.88671875" style="56" customWidth="1"/>
    <col min="5381" max="5381" width="7.6640625" style="56" bestFit="1" customWidth="1"/>
    <col min="5382" max="5382" width="9.33203125" style="56" bestFit="1" customWidth="1"/>
    <col min="5383" max="5383" width="7" style="56" bestFit="1" customWidth="1"/>
    <col min="5384" max="5384" width="12" style="56" bestFit="1" customWidth="1"/>
    <col min="5385" max="5632" width="9.109375" style="56"/>
    <col min="5633" max="5633" width="5" style="56" bestFit="1" customWidth="1"/>
    <col min="5634" max="5634" width="25.88671875" style="56" bestFit="1" customWidth="1"/>
    <col min="5635" max="5635" width="7.88671875" style="56" bestFit="1" customWidth="1"/>
    <col min="5636" max="5636" width="33.88671875" style="56" customWidth="1"/>
    <col min="5637" max="5637" width="7.6640625" style="56" bestFit="1" customWidth="1"/>
    <col min="5638" max="5638" width="9.33203125" style="56" bestFit="1" customWidth="1"/>
    <col min="5639" max="5639" width="7" style="56" bestFit="1" customWidth="1"/>
    <col min="5640" max="5640" width="12" style="56" bestFit="1" customWidth="1"/>
    <col min="5641" max="5888" width="9.109375" style="56"/>
    <col min="5889" max="5889" width="5" style="56" bestFit="1" customWidth="1"/>
    <col min="5890" max="5890" width="25.88671875" style="56" bestFit="1" customWidth="1"/>
    <col min="5891" max="5891" width="7.88671875" style="56" bestFit="1" customWidth="1"/>
    <col min="5892" max="5892" width="33.88671875" style="56" customWidth="1"/>
    <col min="5893" max="5893" width="7.6640625" style="56" bestFit="1" customWidth="1"/>
    <col min="5894" max="5894" width="9.33203125" style="56" bestFit="1" customWidth="1"/>
    <col min="5895" max="5895" width="7" style="56" bestFit="1" customWidth="1"/>
    <col min="5896" max="5896" width="12" style="56" bestFit="1" customWidth="1"/>
    <col min="5897" max="6144" width="9.109375" style="56"/>
    <col min="6145" max="6145" width="5" style="56" bestFit="1" customWidth="1"/>
    <col min="6146" max="6146" width="25.88671875" style="56" bestFit="1" customWidth="1"/>
    <col min="6147" max="6147" width="7.88671875" style="56" bestFit="1" customWidth="1"/>
    <col min="6148" max="6148" width="33.88671875" style="56" customWidth="1"/>
    <col min="6149" max="6149" width="7.6640625" style="56" bestFit="1" customWidth="1"/>
    <col min="6150" max="6150" width="9.33203125" style="56" bestFit="1" customWidth="1"/>
    <col min="6151" max="6151" width="7" style="56" bestFit="1" customWidth="1"/>
    <col min="6152" max="6152" width="12" style="56" bestFit="1" customWidth="1"/>
    <col min="6153" max="6400" width="9.109375" style="56"/>
    <col min="6401" max="6401" width="5" style="56" bestFit="1" customWidth="1"/>
    <col min="6402" max="6402" width="25.88671875" style="56" bestFit="1" customWidth="1"/>
    <col min="6403" max="6403" width="7.88671875" style="56" bestFit="1" customWidth="1"/>
    <col min="6404" max="6404" width="33.88671875" style="56" customWidth="1"/>
    <col min="6405" max="6405" width="7.6640625" style="56" bestFit="1" customWidth="1"/>
    <col min="6406" max="6406" width="9.33203125" style="56" bestFit="1" customWidth="1"/>
    <col min="6407" max="6407" width="7" style="56" bestFit="1" customWidth="1"/>
    <col min="6408" max="6408" width="12" style="56" bestFit="1" customWidth="1"/>
    <col min="6409" max="6656" width="9.109375" style="56"/>
    <col min="6657" max="6657" width="5" style="56" bestFit="1" customWidth="1"/>
    <col min="6658" max="6658" width="25.88671875" style="56" bestFit="1" customWidth="1"/>
    <col min="6659" max="6659" width="7.88671875" style="56" bestFit="1" customWidth="1"/>
    <col min="6660" max="6660" width="33.88671875" style="56" customWidth="1"/>
    <col min="6661" max="6661" width="7.6640625" style="56" bestFit="1" customWidth="1"/>
    <col min="6662" max="6662" width="9.33203125" style="56" bestFit="1" customWidth="1"/>
    <col min="6663" max="6663" width="7" style="56" bestFit="1" customWidth="1"/>
    <col min="6664" max="6664" width="12" style="56" bestFit="1" customWidth="1"/>
    <col min="6665" max="6912" width="9.109375" style="56"/>
    <col min="6913" max="6913" width="5" style="56" bestFit="1" customWidth="1"/>
    <col min="6914" max="6914" width="25.88671875" style="56" bestFit="1" customWidth="1"/>
    <col min="6915" max="6915" width="7.88671875" style="56" bestFit="1" customWidth="1"/>
    <col min="6916" max="6916" width="33.88671875" style="56" customWidth="1"/>
    <col min="6917" max="6917" width="7.6640625" style="56" bestFit="1" customWidth="1"/>
    <col min="6918" max="6918" width="9.33203125" style="56" bestFit="1" customWidth="1"/>
    <col min="6919" max="6919" width="7" style="56" bestFit="1" customWidth="1"/>
    <col min="6920" max="6920" width="12" style="56" bestFit="1" customWidth="1"/>
    <col min="6921" max="7168" width="9.109375" style="56"/>
    <col min="7169" max="7169" width="5" style="56" bestFit="1" customWidth="1"/>
    <col min="7170" max="7170" width="25.88671875" style="56" bestFit="1" customWidth="1"/>
    <col min="7171" max="7171" width="7.88671875" style="56" bestFit="1" customWidth="1"/>
    <col min="7172" max="7172" width="33.88671875" style="56" customWidth="1"/>
    <col min="7173" max="7173" width="7.6640625" style="56" bestFit="1" customWidth="1"/>
    <col min="7174" max="7174" width="9.33203125" style="56" bestFit="1" customWidth="1"/>
    <col min="7175" max="7175" width="7" style="56" bestFit="1" customWidth="1"/>
    <col min="7176" max="7176" width="12" style="56" bestFit="1" customWidth="1"/>
    <col min="7177" max="7424" width="9.109375" style="56"/>
    <col min="7425" max="7425" width="5" style="56" bestFit="1" customWidth="1"/>
    <col min="7426" max="7426" width="25.88671875" style="56" bestFit="1" customWidth="1"/>
    <col min="7427" max="7427" width="7.88671875" style="56" bestFit="1" customWidth="1"/>
    <col min="7428" max="7428" width="33.88671875" style="56" customWidth="1"/>
    <col min="7429" max="7429" width="7.6640625" style="56" bestFit="1" customWidth="1"/>
    <col min="7430" max="7430" width="9.33203125" style="56" bestFit="1" customWidth="1"/>
    <col min="7431" max="7431" width="7" style="56" bestFit="1" customWidth="1"/>
    <col min="7432" max="7432" width="12" style="56" bestFit="1" customWidth="1"/>
    <col min="7433" max="7680" width="9.109375" style="56"/>
    <col min="7681" max="7681" width="5" style="56" bestFit="1" customWidth="1"/>
    <col min="7682" max="7682" width="25.88671875" style="56" bestFit="1" customWidth="1"/>
    <col min="7683" max="7683" width="7.88671875" style="56" bestFit="1" customWidth="1"/>
    <col min="7684" max="7684" width="33.88671875" style="56" customWidth="1"/>
    <col min="7685" max="7685" width="7.6640625" style="56" bestFit="1" customWidth="1"/>
    <col min="7686" max="7686" width="9.33203125" style="56" bestFit="1" customWidth="1"/>
    <col min="7687" max="7687" width="7" style="56" bestFit="1" customWidth="1"/>
    <col min="7688" max="7688" width="12" style="56" bestFit="1" customWidth="1"/>
    <col min="7689" max="7936" width="9.109375" style="56"/>
    <col min="7937" max="7937" width="5" style="56" bestFit="1" customWidth="1"/>
    <col min="7938" max="7938" width="25.88671875" style="56" bestFit="1" customWidth="1"/>
    <col min="7939" max="7939" width="7.88671875" style="56" bestFit="1" customWidth="1"/>
    <col min="7940" max="7940" width="33.88671875" style="56" customWidth="1"/>
    <col min="7941" max="7941" width="7.6640625" style="56" bestFit="1" customWidth="1"/>
    <col min="7942" max="7942" width="9.33203125" style="56" bestFit="1" customWidth="1"/>
    <col min="7943" max="7943" width="7" style="56" bestFit="1" customWidth="1"/>
    <col min="7944" max="7944" width="12" style="56" bestFit="1" customWidth="1"/>
    <col min="7945" max="8192" width="9.109375" style="56"/>
    <col min="8193" max="8193" width="5" style="56" bestFit="1" customWidth="1"/>
    <col min="8194" max="8194" width="25.88671875" style="56" bestFit="1" customWidth="1"/>
    <col min="8195" max="8195" width="7.88671875" style="56" bestFit="1" customWidth="1"/>
    <col min="8196" max="8196" width="33.88671875" style="56" customWidth="1"/>
    <col min="8197" max="8197" width="7.6640625" style="56" bestFit="1" customWidth="1"/>
    <col min="8198" max="8198" width="9.33203125" style="56" bestFit="1" customWidth="1"/>
    <col min="8199" max="8199" width="7" style="56" bestFit="1" customWidth="1"/>
    <col min="8200" max="8200" width="12" style="56" bestFit="1" customWidth="1"/>
    <col min="8201" max="8448" width="9.109375" style="56"/>
    <col min="8449" max="8449" width="5" style="56" bestFit="1" customWidth="1"/>
    <col min="8450" max="8450" width="25.88671875" style="56" bestFit="1" customWidth="1"/>
    <col min="8451" max="8451" width="7.88671875" style="56" bestFit="1" customWidth="1"/>
    <col min="8452" max="8452" width="33.88671875" style="56" customWidth="1"/>
    <col min="8453" max="8453" width="7.6640625" style="56" bestFit="1" customWidth="1"/>
    <col min="8454" max="8454" width="9.33203125" style="56" bestFit="1" customWidth="1"/>
    <col min="8455" max="8455" width="7" style="56" bestFit="1" customWidth="1"/>
    <col min="8456" max="8456" width="12" style="56" bestFit="1" customWidth="1"/>
    <col min="8457" max="8704" width="9.109375" style="56"/>
    <col min="8705" max="8705" width="5" style="56" bestFit="1" customWidth="1"/>
    <col min="8706" max="8706" width="25.88671875" style="56" bestFit="1" customWidth="1"/>
    <col min="8707" max="8707" width="7.88671875" style="56" bestFit="1" customWidth="1"/>
    <col min="8708" max="8708" width="33.88671875" style="56" customWidth="1"/>
    <col min="8709" max="8709" width="7.6640625" style="56" bestFit="1" customWidth="1"/>
    <col min="8710" max="8710" width="9.33203125" style="56" bestFit="1" customWidth="1"/>
    <col min="8711" max="8711" width="7" style="56" bestFit="1" customWidth="1"/>
    <col min="8712" max="8712" width="12" style="56" bestFit="1" customWidth="1"/>
    <col min="8713" max="8960" width="9.109375" style="56"/>
    <col min="8961" max="8961" width="5" style="56" bestFit="1" customWidth="1"/>
    <col min="8962" max="8962" width="25.88671875" style="56" bestFit="1" customWidth="1"/>
    <col min="8963" max="8963" width="7.88671875" style="56" bestFit="1" customWidth="1"/>
    <col min="8964" max="8964" width="33.88671875" style="56" customWidth="1"/>
    <col min="8965" max="8965" width="7.6640625" style="56" bestFit="1" customWidth="1"/>
    <col min="8966" max="8966" width="9.33203125" style="56" bestFit="1" customWidth="1"/>
    <col min="8967" max="8967" width="7" style="56" bestFit="1" customWidth="1"/>
    <col min="8968" max="8968" width="12" style="56" bestFit="1" customWidth="1"/>
    <col min="8969" max="9216" width="9.109375" style="56"/>
    <col min="9217" max="9217" width="5" style="56" bestFit="1" customWidth="1"/>
    <col min="9218" max="9218" width="25.88671875" style="56" bestFit="1" customWidth="1"/>
    <col min="9219" max="9219" width="7.88671875" style="56" bestFit="1" customWidth="1"/>
    <col min="9220" max="9220" width="33.88671875" style="56" customWidth="1"/>
    <col min="9221" max="9221" width="7.6640625" style="56" bestFit="1" customWidth="1"/>
    <col min="9222" max="9222" width="9.33203125" style="56" bestFit="1" customWidth="1"/>
    <col min="9223" max="9223" width="7" style="56" bestFit="1" customWidth="1"/>
    <col min="9224" max="9224" width="12" style="56" bestFit="1" customWidth="1"/>
    <col min="9225" max="9472" width="9.109375" style="56"/>
    <col min="9473" max="9473" width="5" style="56" bestFit="1" customWidth="1"/>
    <col min="9474" max="9474" width="25.88671875" style="56" bestFit="1" customWidth="1"/>
    <col min="9475" max="9475" width="7.88671875" style="56" bestFit="1" customWidth="1"/>
    <col min="9476" max="9476" width="33.88671875" style="56" customWidth="1"/>
    <col min="9477" max="9477" width="7.6640625" style="56" bestFit="1" customWidth="1"/>
    <col min="9478" max="9478" width="9.33203125" style="56" bestFit="1" customWidth="1"/>
    <col min="9479" max="9479" width="7" style="56" bestFit="1" customWidth="1"/>
    <col min="9480" max="9480" width="12" style="56" bestFit="1" customWidth="1"/>
    <col min="9481" max="9728" width="9.109375" style="56"/>
    <col min="9729" max="9729" width="5" style="56" bestFit="1" customWidth="1"/>
    <col min="9730" max="9730" width="25.88671875" style="56" bestFit="1" customWidth="1"/>
    <col min="9731" max="9731" width="7.88671875" style="56" bestFit="1" customWidth="1"/>
    <col min="9732" max="9732" width="33.88671875" style="56" customWidth="1"/>
    <col min="9733" max="9733" width="7.6640625" style="56" bestFit="1" customWidth="1"/>
    <col min="9734" max="9734" width="9.33203125" style="56" bestFit="1" customWidth="1"/>
    <col min="9735" max="9735" width="7" style="56" bestFit="1" customWidth="1"/>
    <col min="9736" max="9736" width="12" style="56" bestFit="1" customWidth="1"/>
    <col min="9737" max="9984" width="9.109375" style="56"/>
    <col min="9985" max="9985" width="5" style="56" bestFit="1" customWidth="1"/>
    <col min="9986" max="9986" width="25.88671875" style="56" bestFit="1" customWidth="1"/>
    <col min="9987" max="9987" width="7.88671875" style="56" bestFit="1" customWidth="1"/>
    <col min="9988" max="9988" width="33.88671875" style="56" customWidth="1"/>
    <col min="9989" max="9989" width="7.6640625" style="56" bestFit="1" customWidth="1"/>
    <col min="9990" max="9990" width="9.33203125" style="56" bestFit="1" customWidth="1"/>
    <col min="9991" max="9991" width="7" style="56" bestFit="1" customWidth="1"/>
    <col min="9992" max="9992" width="12" style="56" bestFit="1" customWidth="1"/>
    <col min="9993" max="10240" width="9.109375" style="56"/>
    <col min="10241" max="10241" width="5" style="56" bestFit="1" customWidth="1"/>
    <col min="10242" max="10242" width="25.88671875" style="56" bestFit="1" customWidth="1"/>
    <col min="10243" max="10243" width="7.88671875" style="56" bestFit="1" customWidth="1"/>
    <col min="10244" max="10244" width="33.88671875" style="56" customWidth="1"/>
    <col min="10245" max="10245" width="7.6640625" style="56" bestFit="1" customWidth="1"/>
    <col min="10246" max="10246" width="9.33203125" style="56" bestFit="1" customWidth="1"/>
    <col min="10247" max="10247" width="7" style="56" bestFit="1" customWidth="1"/>
    <col min="10248" max="10248" width="12" style="56" bestFit="1" customWidth="1"/>
    <col min="10249" max="10496" width="9.109375" style="56"/>
    <col min="10497" max="10497" width="5" style="56" bestFit="1" customWidth="1"/>
    <col min="10498" max="10498" width="25.88671875" style="56" bestFit="1" customWidth="1"/>
    <col min="10499" max="10499" width="7.88671875" style="56" bestFit="1" customWidth="1"/>
    <col min="10500" max="10500" width="33.88671875" style="56" customWidth="1"/>
    <col min="10501" max="10501" width="7.6640625" style="56" bestFit="1" customWidth="1"/>
    <col min="10502" max="10502" width="9.33203125" style="56" bestFit="1" customWidth="1"/>
    <col min="10503" max="10503" width="7" style="56" bestFit="1" customWidth="1"/>
    <col min="10504" max="10504" width="12" style="56" bestFit="1" customWidth="1"/>
    <col min="10505" max="10752" width="9.109375" style="56"/>
    <col min="10753" max="10753" width="5" style="56" bestFit="1" customWidth="1"/>
    <col min="10754" max="10754" width="25.88671875" style="56" bestFit="1" customWidth="1"/>
    <col min="10755" max="10755" width="7.88671875" style="56" bestFit="1" customWidth="1"/>
    <col min="10756" max="10756" width="33.88671875" style="56" customWidth="1"/>
    <col min="10757" max="10757" width="7.6640625" style="56" bestFit="1" customWidth="1"/>
    <col min="10758" max="10758" width="9.33203125" style="56" bestFit="1" customWidth="1"/>
    <col min="10759" max="10759" width="7" style="56" bestFit="1" customWidth="1"/>
    <col min="10760" max="10760" width="12" style="56" bestFit="1" customWidth="1"/>
    <col min="10761" max="11008" width="9.109375" style="56"/>
    <col min="11009" max="11009" width="5" style="56" bestFit="1" customWidth="1"/>
    <col min="11010" max="11010" width="25.88671875" style="56" bestFit="1" customWidth="1"/>
    <col min="11011" max="11011" width="7.88671875" style="56" bestFit="1" customWidth="1"/>
    <col min="11012" max="11012" width="33.88671875" style="56" customWidth="1"/>
    <col min="11013" max="11013" width="7.6640625" style="56" bestFit="1" customWidth="1"/>
    <col min="11014" max="11014" width="9.33203125" style="56" bestFit="1" customWidth="1"/>
    <col min="11015" max="11015" width="7" style="56" bestFit="1" customWidth="1"/>
    <col min="11016" max="11016" width="12" style="56" bestFit="1" customWidth="1"/>
    <col min="11017" max="11264" width="9.109375" style="56"/>
    <col min="11265" max="11265" width="5" style="56" bestFit="1" customWidth="1"/>
    <col min="11266" max="11266" width="25.88671875" style="56" bestFit="1" customWidth="1"/>
    <col min="11267" max="11267" width="7.88671875" style="56" bestFit="1" customWidth="1"/>
    <col min="11268" max="11268" width="33.88671875" style="56" customWidth="1"/>
    <col min="11269" max="11269" width="7.6640625" style="56" bestFit="1" customWidth="1"/>
    <col min="11270" max="11270" width="9.33203125" style="56" bestFit="1" customWidth="1"/>
    <col min="11271" max="11271" width="7" style="56" bestFit="1" customWidth="1"/>
    <col min="11272" max="11272" width="12" style="56" bestFit="1" customWidth="1"/>
    <col min="11273" max="11520" width="9.109375" style="56"/>
    <col min="11521" max="11521" width="5" style="56" bestFit="1" customWidth="1"/>
    <col min="11522" max="11522" width="25.88671875" style="56" bestFit="1" customWidth="1"/>
    <col min="11523" max="11523" width="7.88671875" style="56" bestFit="1" customWidth="1"/>
    <col min="11524" max="11524" width="33.88671875" style="56" customWidth="1"/>
    <col min="11525" max="11525" width="7.6640625" style="56" bestFit="1" customWidth="1"/>
    <col min="11526" max="11526" width="9.33203125" style="56" bestFit="1" customWidth="1"/>
    <col min="11527" max="11527" width="7" style="56" bestFit="1" customWidth="1"/>
    <col min="11528" max="11528" width="12" style="56" bestFit="1" customWidth="1"/>
    <col min="11529" max="11776" width="9.109375" style="56"/>
    <col min="11777" max="11777" width="5" style="56" bestFit="1" customWidth="1"/>
    <col min="11778" max="11778" width="25.88671875" style="56" bestFit="1" customWidth="1"/>
    <col min="11779" max="11779" width="7.88671875" style="56" bestFit="1" customWidth="1"/>
    <col min="11780" max="11780" width="33.88671875" style="56" customWidth="1"/>
    <col min="11781" max="11781" width="7.6640625" style="56" bestFit="1" customWidth="1"/>
    <col min="11782" max="11782" width="9.33203125" style="56" bestFit="1" customWidth="1"/>
    <col min="11783" max="11783" width="7" style="56" bestFit="1" customWidth="1"/>
    <col min="11784" max="11784" width="12" style="56" bestFit="1" customWidth="1"/>
    <col min="11785" max="12032" width="9.109375" style="56"/>
    <col min="12033" max="12033" width="5" style="56" bestFit="1" customWidth="1"/>
    <col min="12034" max="12034" width="25.88671875" style="56" bestFit="1" customWidth="1"/>
    <col min="12035" max="12035" width="7.88671875" style="56" bestFit="1" customWidth="1"/>
    <col min="12036" max="12036" width="33.88671875" style="56" customWidth="1"/>
    <col min="12037" max="12037" width="7.6640625" style="56" bestFit="1" customWidth="1"/>
    <col min="12038" max="12038" width="9.33203125" style="56" bestFit="1" customWidth="1"/>
    <col min="12039" max="12039" width="7" style="56" bestFit="1" customWidth="1"/>
    <col min="12040" max="12040" width="12" style="56" bestFit="1" customWidth="1"/>
    <col min="12041" max="12288" width="9.109375" style="56"/>
    <col min="12289" max="12289" width="5" style="56" bestFit="1" customWidth="1"/>
    <col min="12290" max="12290" width="25.88671875" style="56" bestFit="1" customWidth="1"/>
    <col min="12291" max="12291" width="7.88671875" style="56" bestFit="1" customWidth="1"/>
    <col min="12292" max="12292" width="33.88671875" style="56" customWidth="1"/>
    <col min="12293" max="12293" width="7.6640625" style="56" bestFit="1" customWidth="1"/>
    <col min="12294" max="12294" width="9.33203125" style="56" bestFit="1" customWidth="1"/>
    <col min="12295" max="12295" width="7" style="56" bestFit="1" customWidth="1"/>
    <col min="12296" max="12296" width="12" style="56" bestFit="1" customWidth="1"/>
    <col min="12297" max="12544" width="9.109375" style="56"/>
    <col min="12545" max="12545" width="5" style="56" bestFit="1" customWidth="1"/>
    <col min="12546" max="12546" width="25.88671875" style="56" bestFit="1" customWidth="1"/>
    <col min="12547" max="12547" width="7.88671875" style="56" bestFit="1" customWidth="1"/>
    <col min="12548" max="12548" width="33.88671875" style="56" customWidth="1"/>
    <col min="12549" max="12549" width="7.6640625" style="56" bestFit="1" customWidth="1"/>
    <col min="12550" max="12550" width="9.33203125" style="56" bestFit="1" customWidth="1"/>
    <col min="12551" max="12551" width="7" style="56" bestFit="1" customWidth="1"/>
    <col min="12552" max="12552" width="12" style="56" bestFit="1" customWidth="1"/>
    <col min="12553" max="12800" width="9.109375" style="56"/>
    <col min="12801" max="12801" width="5" style="56" bestFit="1" customWidth="1"/>
    <col min="12802" max="12802" width="25.88671875" style="56" bestFit="1" customWidth="1"/>
    <col min="12803" max="12803" width="7.88671875" style="56" bestFit="1" customWidth="1"/>
    <col min="12804" max="12804" width="33.88671875" style="56" customWidth="1"/>
    <col min="12805" max="12805" width="7.6640625" style="56" bestFit="1" customWidth="1"/>
    <col min="12806" max="12806" width="9.33203125" style="56" bestFit="1" customWidth="1"/>
    <col min="12807" max="12807" width="7" style="56" bestFit="1" customWidth="1"/>
    <col min="12808" max="12808" width="12" style="56" bestFit="1" customWidth="1"/>
    <col min="12809" max="13056" width="9.109375" style="56"/>
    <col min="13057" max="13057" width="5" style="56" bestFit="1" customWidth="1"/>
    <col min="13058" max="13058" width="25.88671875" style="56" bestFit="1" customWidth="1"/>
    <col min="13059" max="13059" width="7.88671875" style="56" bestFit="1" customWidth="1"/>
    <col min="13060" max="13060" width="33.88671875" style="56" customWidth="1"/>
    <col min="13061" max="13061" width="7.6640625" style="56" bestFit="1" customWidth="1"/>
    <col min="13062" max="13062" width="9.33203125" style="56" bestFit="1" customWidth="1"/>
    <col min="13063" max="13063" width="7" style="56" bestFit="1" customWidth="1"/>
    <col min="13064" max="13064" width="12" style="56" bestFit="1" customWidth="1"/>
    <col min="13065" max="13312" width="9.109375" style="56"/>
    <col min="13313" max="13313" width="5" style="56" bestFit="1" customWidth="1"/>
    <col min="13314" max="13314" width="25.88671875" style="56" bestFit="1" customWidth="1"/>
    <col min="13315" max="13315" width="7.88671875" style="56" bestFit="1" customWidth="1"/>
    <col min="13316" max="13316" width="33.88671875" style="56" customWidth="1"/>
    <col min="13317" max="13317" width="7.6640625" style="56" bestFit="1" customWidth="1"/>
    <col min="13318" max="13318" width="9.33203125" style="56" bestFit="1" customWidth="1"/>
    <col min="13319" max="13319" width="7" style="56" bestFit="1" customWidth="1"/>
    <col min="13320" max="13320" width="12" style="56" bestFit="1" customWidth="1"/>
    <col min="13321" max="13568" width="9.109375" style="56"/>
    <col min="13569" max="13569" width="5" style="56" bestFit="1" customWidth="1"/>
    <col min="13570" max="13570" width="25.88671875" style="56" bestFit="1" customWidth="1"/>
    <col min="13571" max="13571" width="7.88671875" style="56" bestFit="1" customWidth="1"/>
    <col min="13572" max="13572" width="33.88671875" style="56" customWidth="1"/>
    <col min="13573" max="13573" width="7.6640625" style="56" bestFit="1" customWidth="1"/>
    <col min="13574" max="13574" width="9.33203125" style="56" bestFit="1" customWidth="1"/>
    <col min="13575" max="13575" width="7" style="56" bestFit="1" customWidth="1"/>
    <col min="13576" max="13576" width="12" style="56" bestFit="1" customWidth="1"/>
    <col min="13577" max="13824" width="9.109375" style="56"/>
    <col min="13825" max="13825" width="5" style="56" bestFit="1" customWidth="1"/>
    <col min="13826" max="13826" width="25.88671875" style="56" bestFit="1" customWidth="1"/>
    <col min="13827" max="13827" width="7.88671875" style="56" bestFit="1" customWidth="1"/>
    <col min="13828" max="13828" width="33.88671875" style="56" customWidth="1"/>
    <col min="13829" max="13829" width="7.6640625" style="56" bestFit="1" customWidth="1"/>
    <col min="13830" max="13830" width="9.33203125" style="56" bestFit="1" customWidth="1"/>
    <col min="13831" max="13831" width="7" style="56" bestFit="1" customWidth="1"/>
    <col min="13832" max="13832" width="12" style="56" bestFit="1" customWidth="1"/>
    <col min="13833" max="14080" width="9.109375" style="56"/>
    <col min="14081" max="14081" width="5" style="56" bestFit="1" customWidth="1"/>
    <col min="14082" max="14082" width="25.88671875" style="56" bestFit="1" customWidth="1"/>
    <col min="14083" max="14083" width="7.88671875" style="56" bestFit="1" customWidth="1"/>
    <col min="14084" max="14084" width="33.88671875" style="56" customWidth="1"/>
    <col min="14085" max="14085" width="7.6640625" style="56" bestFit="1" customWidth="1"/>
    <col min="14086" max="14086" width="9.33203125" style="56" bestFit="1" customWidth="1"/>
    <col min="14087" max="14087" width="7" style="56" bestFit="1" customWidth="1"/>
    <col min="14088" max="14088" width="12" style="56" bestFit="1" customWidth="1"/>
    <col min="14089" max="14336" width="9.109375" style="56"/>
    <col min="14337" max="14337" width="5" style="56" bestFit="1" customWidth="1"/>
    <col min="14338" max="14338" width="25.88671875" style="56" bestFit="1" customWidth="1"/>
    <col min="14339" max="14339" width="7.88671875" style="56" bestFit="1" customWidth="1"/>
    <col min="14340" max="14340" width="33.88671875" style="56" customWidth="1"/>
    <col min="14341" max="14341" width="7.6640625" style="56" bestFit="1" customWidth="1"/>
    <col min="14342" max="14342" width="9.33203125" style="56" bestFit="1" customWidth="1"/>
    <col min="14343" max="14343" width="7" style="56" bestFit="1" customWidth="1"/>
    <col min="14344" max="14344" width="12" style="56" bestFit="1" customWidth="1"/>
    <col min="14345" max="14592" width="9.109375" style="56"/>
    <col min="14593" max="14593" width="5" style="56" bestFit="1" customWidth="1"/>
    <col min="14594" max="14594" width="25.88671875" style="56" bestFit="1" customWidth="1"/>
    <col min="14595" max="14595" width="7.88671875" style="56" bestFit="1" customWidth="1"/>
    <col min="14596" max="14596" width="33.88671875" style="56" customWidth="1"/>
    <col min="14597" max="14597" width="7.6640625" style="56" bestFit="1" customWidth="1"/>
    <col min="14598" max="14598" width="9.33203125" style="56" bestFit="1" customWidth="1"/>
    <col min="14599" max="14599" width="7" style="56" bestFit="1" customWidth="1"/>
    <col min="14600" max="14600" width="12" style="56" bestFit="1" customWidth="1"/>
    <col min="14601" max="14848" width="9.109375" style="56"/>
    <col min="14849" max="14849" width="5" style="56" bestFit="1" customWidth="1"/>
    <col min="14850" max="14850" width="25.88671875" style="56" bestFit="1" customWidth="1"/>
    <col min="14851" max="14851" width="7.88671875" style="56" bestFit="1" customWidth="1"/>
    <col min="14852" max="14852" width="33.88671875" style="56" customWidth="1"/>
    <col min="14853" max="14853" width="7.6640625" style="56" bestFit="1" customWidth="1"/>
    <col min="14854" max="14854" width="9.33203125" style="56" bestFit="1" customWidth="1"/>
    <col min="14855" max="14855" width="7" style="56" bestFit="1" customWidth="1"/>
    <col min="14856" max="14856" width="12" style="56" bestFit="1" customWidth="1"/>
    <col min="14857" max="15104" width="9.109375" style="56"/>
    <col min="15105" max="15105" width="5" style="56" bestFit="1" customWidth="1"/>
    <col min="15106" max="15106" width="25.88671875" style="56" bestFit="1" customWidth="1"/>
    <col min="15107" max="15107" width="7.88671875" style="56" bestFit="1" customWidth="1"/>
    <col min="15108" max="15108" width="33.88671875" style="56" customWidth="1"/>
    <col min="15109" max="15109" width="7.6640625" style="56" bestFit="1" customWidth="1"/>
    <col min="15110" max="15110" width="9.33203125" style="56" bestFit="1" customWidth="1"/>
    <col min="15111" max="15111" width="7" style="56" bestFit="1" customWidth="1"/>
    <col min="15112" max="15112" width="12" style="56" bestFit="1" customWidth="1"/>
    <col min="15113" max="15360" width="9.109375" style="56"/>
    <col min="15361" max="15361" width="5" style="56" bestFit="1" customWidth="1"/>
    <col min="15362" max="15362" width="25.88671875" style="56" bestFit="1" customWidth="1"/>
    <col min="15363" max="15363" width="7.88671875" style="56" bestFit="1" customWidth="1"/>
    <col min="15364" max="15364" width="33.88671875" style="56" customWidth="1"/>
    <col min="15365" max="15365" width="7.6640625" style="56" bestFit="1" customWidth="1"/>
    <col min="15366" max="15366" width="9.33203125" style="56" bestFit="1" customWidth="1"/>
    <col min="15367" max="15367" width="7" style="56" bestFit="1" customWidth="1"/>
    <col min="15368" max="15368" width="12" style="56" bestFit="1" customWidth="1"/>
    <col min="15369" max="15616" width="9.109375" style="56"/>
    <col min="15617" max="15617" width="5" style="56" bestFit="1" customWidth="1"/>
    <col min="15618" max="15618" width="25.88671875" style="56" bestFit="1" customWidth="1"/>
    <col min="15619" max="15619" width="7.88671875" style="56" bestFit="1" customWidth="1"/>
    <col min="15620" max="15620" width="33.88671875" style="56" customWidth="1"/>
    <col min="15621" max="15621" width="7.6640625" style="56" bestFit="1" customWidth="1"/>
    <col min="15622" max="15622" width="9.33203125" style="56" bestFit="1" customWidth="1"/>
    <col min="15623" max="15623" width="7" style="56" bestFit="1" customWidth="1"/>
    <col min="15624" max="15624" width="12" style="56" bestFit="1" customWidth="1"/>
    <col min="15625" max="15872" width="9.109375" style="56"/>
    <col min="15873" max="15873" width="5" style="56" bestFit="1" customWidth="1"/>
    <col min="15874" max="15874" width="25.88671875" style="56" bestFit="1" customWidth="1"/>
    <col min="15875" max="15875" width="7.88671875" style="56" bestFit="1" customWidth="1"/>
    <col min="15876" max="15876" width="33.88671875" style="56" customWidth="1"/>
    <col min="15877" max="15877" width="7.6640625" style="56" bestFit="1" customWidth="1"/>
    <col min="15878" max="15878" width="9.33203125" style="56" bestFit="1" customWidth="1"/>
    <col min="15879" max="15879" width="7" style="56" bestFit="1" customWidth="1"/>
    <col min="15880" max="15880" width="12" style="56" bestFit="1" customWidth="1"/>
    <col min="15881" max="16128" width="9.109375" style="56"/>
    <col min="16129" max="16129" width="5" style="56" bestFit="1" customWidth="1"/>
    <col min="16130" max="16130" width="25.88671875" style="56" bestFit="1" customWidth="1"/>
    <col min="16131" max="16131" width="7.88671875" style="56" bestFit="1" customWidth="1"/>
    <col min="16132" max="16132" width="33.88671875" style="56" customWidth="1"/>
    <col min="16133" max="16133" width="7.6640625" style="56" bestFit="1" customWidth="1"/>
    <col min="16134" max="16134" width="9.33203125" style="56" bestFit="1" customWidth="1"/>
    <col min="16135" max="16135" width="7" style="56" bestFit="1" customWidth="1"/>
    <col min="16136" max="16136" width="12" style="56" bestFit="1" customWidth="1"/>
    <col min="16137" max="16384" width="9.109375" style="56"/>
  </cols>
  <sheetData>
    <row r="1" spans="1:16" ht="15.6" x14ac:dyDescent="0.3">
      <c r="A1" s="207" t="s">
        <v>195</v>
      </c>
      <c r="B1" s="207"/>
      <c r="C1" s="207"/>
      <c r="D1" s="207"/>
      <c r="E1" s="207"/>
      <c r="F1" s="207"/>
      <c r="G1" s="207"/>
      <c r="H1" s="207"/>
      <c r="I1" s="207"/>
    </row>
    <row r="2" spans="1:16" ht="12.75" customHeight="1" x14ac:dyDescent="0.25">
      <c r="A2" s="208" t="s">
        <v>190</v>
      </c>
      <c r="B2" s="208"/>
      <c r="C2" s="208"/>
      <c r="D2" s="208"/>
      <c r="E2" s="208"/>
      <c r="F2" s="208"/>
      <c r="G2" s="208"/>
      <c r="H2" s="208"/>
      <c r="I2" s="208"/>
    </row>
    <row r="4" spans="1:16" ht="15.6" x14ac:dyDescent="0.3">
      <c r="A4" s="74"/>
      <c r="B4" s="75" t="s">
        <v>120</v>
      </c>
      <c r="C4" s="76" t="s">
        <v>121</v>
      </c>
      <c r="D4" s="209" t="s">
        <v>119</v>
      </c>
      <c r="E4" s="209"/>
      <c r="F4" s="209"/>
      <c r="G4" s="209"/>
      <c r="H4" s="209"/>
    </row>
    <row r="5" spans="1:16" ht="15" customHeight="1" x14ac:dyDescent="0.25">
      <c r="A5" s="74" t="s">
        <v>122</v>
      </c>
      <c r="B5" s="77" t="s">
        <v>123</v>
      </c>
      <c r="C5" s="77" t="s">
        <v>124</v>
      </c>
      <c r="D5" s="74" t="s">
        <v>125</v>
      </c>
      <c r="E5" s="77" t="s">
        <v>126</v>
      </c>
      <c r="F5" s="77" t="s">
        <v>127</v>
      </c>
      <c r="G5" s="77" t="s">
        <v>128</v>
      </c>
      <c r="H5" s="77" t="s">
        <v>129</v>
      </c>
      <c r="J5" s="105"/>
      <c r="K5" s="105"/>
      <c r="M5" s="105"/>
    </row>
    <row r="6" spans="1:16" ht="27.6" x14ac:dyDescent="0.25">
      <c r="A6" s="78">
        <v>1</v>
      </c>
      <c r="B6" s="77" t="s">
        <v>141</v>
      </c>
      <c r="C6" s="140">
        <v>90776</v>
      </c>
      <c r="D6" s="55" t="s">
        <v>191</v>
      </c>
      <c r="E6" s="77" t="s">
        <v>149</v>
      </c>
      <c r="F6" s="79">
        <v>18.920000000000002</v>
      </c>
      <c r="G6" s="80">
        <f>8*17</f>
        <v>136</v>
      </c>
      <c r="H6" s="81">
        <f>+G6*F6</f>
        <v>2573.1200000000003</v>
      </c>
      <c r="I6" s="105"/>
      <c r="J6" s="105">
        <f>+'Guarda-Corpo e Corrimão'!K15</f>
        <v>0</v>
      </c>
    </row>
    <row r="7" spans="1:16" ht="15.6" x14ac:dyDescent="0.3">
      <c r="A7" s="209" t="s">
        <v>130</v>
      </c>
      <c r="B7" s="209"/>
      <c r="C7" s="209"/>
      <c r="D7" s="209"/>
      <c r="E7" s="209"/>
      <c r="F7" s="209"/>
      <c r="G7" s="210">
        <f>SUM(H6:H6)</f>
        <v>2573.1200000000003</v>
      </c>
      <c r="H7" s="210"/>
    </row>
    <row r="8" spans="1:16" ht="9" customHeight="1" x14ac:dyDescent="0.25"/>
    <row r="9" spans="1:16" ht="15.6" x14ac:dyDescent="0.3">
      <c r="A9" s="74"/>
      <c r="B9" s="75" t="s">
        <v>120</v>
      </c>
      <c r="C9" s="76" t="s">
        <v>156</v>
      </c>
      <c r="D9" s="205" t="s">
        <v>164</v>
      </c>
      <c r="E9" s="205"/>
      <c r="F9" s="205"/>
      <c r="G9" s="205"/>
      <c r="H9" s="205"/>
      <c r="I9" s="205"/>
    </row>
    <row r="10" spans="1:16" x14ac:dyDescent="0.25">
      <c r="A10" s="74" t="s">
        <v>131</v>
      </c>
      <c r="B10" s="206" t="s">
        <v>139</v>
      </c>
      <c r="C10" s="206"/>
      <c r="D10" s="206"/>
      <c r="E10" s="140" t="s">
        <v>140</v>
      </c>
      <c r="F10" s="140" t="s">
        <v>128</v>
      </c>
      <c r="G10" s="140" t="s">
        <v>141</v>
      </c>
      <c r="H10" s="140" t="s">
        <v>142</v>
      </c>
      <c r="I10" s="140" t="s">
        <v>143</v>
      </c>
    </row>
    <row r="11" spans="1:16" ht="30" customHeight="1" x14ac:dyDescent="0.3">
      <c r="A11" s="140">
        <v>1</v>
      </c>
      <c r="B11" s="203" t="s">
        <v>174</v>
      </c>
      <c r="C11" s="203"/>
      <c r="D11" s="203"/>
      <c r="E11" s="140" t="s">
        <v>118</v>
      </c>
      <c r="F11" s="161">
        <f>(((321.1/1.5+1)*1.2))/321.1</f>
        <v>0.80373715353472441</v>
      </c>
      <c r="G11" s="140">
        <v>21015</v>
      </c>
      <c r="H11" s="82">
        <v>65.44</v>
      </c>
      <c r="I11" s="82">
        <f>+H11*F11</f>
        <v>52.596559327312363</v>
      </c>
      <c r="J11" s="130"/>
      <c r="K11" s="132"/>
      <c r="L11" s="132"/>
      <c r="M11" s="132"/>
      <c r="P11" s="103"/>
    </row>
    <row r="12" spans="1:16" ht="14.4" x14ac:dyDescent="0.3">
      <c r="A12" s="140">
        <v>2</v>
      </c>
      <c r="B12" s="203" t="s">
        <v>175</v>
      </c>
      <c r="C12" s="203"/>
      <c r="D12" s="203"/>
      <c r="E12" s="140" t="s">
        <v>118</v>
      </c>
      <c r="F12" s="161">
        <v>5</v>
      </c>
      <c r="G12" s="140">
        <v>21011</v>
      </c>
      <c r="H12" s="82">
        <v>28.23</v>
      </c>
      <c r="I12" s="82">
        <f t="shared" ref="I12:I21" si="0">+H12*F12</f>
        <v>141.15</v>
      </c>
      <c r="J12" s="130"/>
      <c r="K12" s="132"/>
      <c r="L12" s="132"/>
      <c r="M12" s="132"/>
      <c r="P12" s="103"/>
    </row>
    <row r="13" spans="1:16" ht="26.25" customHeight="1" x14ac:dyDescent="0.3">
      <c r="A13" s="140">
        <v>3</v>
      </c>
      <c r="B13" s="203" t="s">
        <v>176</v>
      </c>
      <c r="C13" s="203"/>
      <c r="D13" s="203"/>
      <c r="E13" s="140" t="s">
        <v>118</v>
      </c>
      <c r="F13" s="161">
        <v>1</v>
      </c>
      <c r="G13" s="140">
        <v>21015</v>
      </c>
      <c r="H13" s="82">
        <v>65.44</v>
      </c>
      <c r="I13" s="82">
        <f t="shared" si="0"/>
        <v>65.44</v>
      </c>
      <c r="J13" s="130"/>
      <c r="K13" s="132"/>
      <c r="L13" s="132"/>
      <c r="M13" s="132"/>
      <c r="P13" s="103"/>
    </row>
    <row r="14" spans="1:16" ht="14.4" x14ac:dyDescent="0.3">
      <c r="A14" s="140">
        <v>4</v>
      </c>
      <c r="B14" s="203" t="s">
        <v>172</v>
      </c>
      <c r="C14" s="203"/>
      <c r="D14" s="203"/>
      <c r="E14" s="140" t="s">
        <v>118</v>
      </c>
      <c r="F14" s="161">
        <f>(((321.1/1.3+1)*0.1)*3.98)/321.1</f>
        <v>0.30739333540952973</v>
      </c>
      <c r="G14" s="140">
        <v>7693</v>
      </c>
      <c r="H14" s="82">
        <v>103.57</v>
      </c>
      <c r="I14" s="82">
        <f t="shared" si="0"/>
        <v>31.836727748364993</v>
      </c>
      <c r="J14" s="130"/>
      <c r="K14" s="132"/>
      <c r="L14" s="132"/>
      <c r="M14" s="132"/>
      <c r="P14" s="103"/>
    </row>
    <row r="15" spans="1:16" ht="14.4" x14ac:dyDescent="0.3">
      <c r="A15" s="140">
        <v>5</v>
      </c>
      <c r="B15" s="203" t="s">
        <v>173</v>
      </c>
      <c r="C15" s="203"/>
      <c r="D15" s="203"/>
      <c r="E15" s="140" t="s">
        <v>137</v>
      </c>
      <c r="F15" s="161">
        <f>((0.16*0.16*(321.1/1.5+1))*24.4)/321.1</f>
        <v>0.41837197965327522</v>
      </c>
      <c r="G15" s="171">
        <v>546</v>
      </c>
      <c r="H15" s="82">
        <v>5.64</v>
      </c>
      <c r="I15" s="82">
        <f t="shared" si="0"/>
        <v>2.359617965244472</v>
      </c>
      <c r="J15" s="130"/>
      <c r="K15" s="132"/>
      <c r="L15" s="132"/>
      <c r="M15" s="132"/>
      <c r="P15" s="103"/>
    </row>
    <row r="16" spans="1:16" ht="14.4" x14ac:dyDescent="0.3">
      <c r="A16" s="140">
        <v>6</v>
      </c>
      <c r="B16" s="203" t="s">
        <v>159</v>
      </c>
      <c r="C16" s="203"/>
      <c r="D16" s="203"/>
      <c r="E16" s="140" t="s">
        <v>117</v>
      </c>
      <c r="F16" s="161">
        <f>((321.1/1.5+1)*4)/321.1</f>
        <v>2.6791238451157482</v>
      </c>
      <c r="G16" s="140">
        <v>11963</v>
      </c>
      <c r="H16" s="82">
        <v>6.51</v>
      </c>
      <c r="I16" s="82">
        <f t="shared" si="0"/>
        <v>17.441096231703519</v>
      </c>
      <c r="J16" s="130"/>
      <c r="K16" s="132"/>
      <c r="L16" s="132"/>
      <c r="M16" s="132"/>
      <c r="P16" s="103"/>
    </row>
    <row r="17" spans="1:16" ht="14.4" x14ac:dyDescent="0.3">
      <c r="A17" s="141"/>
      <c r="B17" s="203" t="s">
        <v>179</v>
      </c>
      <c r="C17" s="203"/>
      <c r="D17" s="203"/>
      <c r="E17" s="141" t="s">
        <v>180</v>
      </c>
      <c r="F17" s="82">
        <v>0.35</v>
      </c>
      <c r="G17" s="171">
        <v>10998</v>
      </c>
      <c r="H17" s="82">
        <v>13.44</v>
      </c>
      <c r="I17" s="82">
        <f t="shared" ref="I17" si="1">+H17*F17</f>
        <v>4.7039999999999997</v>
      </c>
      <c r="J17" s="130"/>
      <c r="K17" s="132"/>
      <c r="L17" s="132"/>
      <c r="M17" s="132"/>
      <c r="P17" s="129"/>
    </row>
    <row r="18" spans="1:16" ht="14.4" x14ac:dyDescent="0.3">
      <c r="A18" s="141"/>
      <c r="B18" s="203" t="s">
        <v>181</v>
      </c>
      <c r="C18" s="203"/>
      <c r="D18" s="203"/>
      <c r="E18" s="141" t="s">
        <v>182</v>
      </c>
      <c r="F18" s="82">
        <v>0.1923</v>
      </c>
      <c r="G18" s="141"/>
      <c r="H18" s="82">
        <v>14.2</v>
      </c>
      <c r="I18" s="82">
        <f t="shared" ref="I18" si="2">+H18*F18</f>
        <v>2.7306599999999999</v>
      </c>
      <c r="J18" s="130"/>
      <c r="K18" s="132"/>
      <c r="L18" s="132"/>
      <c r="M18" s="132"/>
      <c r="P18" s="129"/>
    </row>
    <row r="19" spans="1:16" ht="14.4" x14ac:dyDescent="0.3">
      <c r="A19" s="140"/>
      <c r="B19" s="203" t="s">
        <v>148</v>
      </c>
      <c r="C19" s="203"/>
      <c r="D19" s="203"/>
      <c r="E19" s="140" t="s">
        <v>149</v>
      </c>
      <c r="F19" s="82">
        <f>0.1778+1.3</f>
        <v>1.4778</v>
      </c>
      <c r="G19" s="140">
        <v>88309</v>
      </c>
      <c r="H19" s="82">
        <v>17.82</v>
      </c>
      <c r="I19" s="82">
        <f t="shared" si="0"/>
        <v>26.334396000000002</v>
      </c>
      <c r="J19" s="130"/>
      <c r="K19" s="132"/>
      <c r="L19" s="132"/>
      <c r="M19" s="132"/>
      <c r="P19" s="129"/>
    </row>
    <row r="20" spans="1:16" ht="14.4" x14ac:dyDescent="0.3">
      <c r="A20" s="140"/>
      <c r="B20" s="203" t="s">
        <v>162</v>
      </c>
      <c r="C20" s="203"/>
      <c r="D20" s="203"/>
      <c r="E20" s="140" t="s">
        <v>149</v>
      </c>
      <c r="F20" s="166">
        <v>8.5</v>
      </c>
      <c r="G20" s="165">
        <v>88315</v>
      </c>
      <c r="H20" s="82">
        <v>17.440000000000001</v>
      </c>
      <c r="I20" s="82">
        <f t="shared" si="0"/>
        <v>148.24</v>
      </c>
      <c r="J20" s="130"/>
      <c r="K20" s="132"/>
      <c r="L20" s="132"/>
      <c r="M20" s="132"/>
      <c r="P20" s="129"/>
    </row>
    <row r="21" spans="1:16" ht="14.4" x14ac:dyDescent="0.3">
      <c r="A21" s="140"/>
      <c r="B21" s="203" t="s">
        <v>147</v>
      </c>
      <c r="C21" s="203"/>
      <c r="D21" s="203"/>
      <c r="E21" s="140" t="s">
        <v>149</v>
      </c>
      <c r="F21" s="82">
        <f>0.1473+1.3</f>
        <v>1.4473</v>
      </c>
      <c r="G21" s="165">
        <v>88316</v>
      </c>
      <c r="H21" s="82">
        <v>14.42</v>
      </c>
      <c r="I21" s="82">
        <f t="shared" si="0"/>
        <v>20.870066000000001</v>
      </c>
      <c r="J21" s="130"/>
      <c r="K21" s="132"/>
      <c r="L21" s="132"/>
      <c r="M21" s="132"/>
      <c r="P21" s="129"/>
    </row>
    <row r="22" spans="1:16" ht="13.8" x14ac:dyDescent="0.25">
      <c r="A22" s="204" t="s">
        <v>144</v>
      </c>
      <c r="B22" s="204"/>
      <c r="C22" s="204"/>
      <c r="D22" s="204"/>
      <c r="E22" s="204"/>
      <c r="F22" s="204"/>
      <c r="G22" s="204"/>
      <c r="H22" s="204"/>
      <c r="I22" s="106">
        <f>SUM(I11:I21)</f>
        <v>513.70312327262536</v>
      </c>
      <c r="L22" s="167"/>
    </row>
    <row r="23" spans="1:16" ht="7.5" customHeight="1" x14ac:dyDescent="0.25">
      <c r="A23" s="57"/>
      <c r="D23" s="131"/>
      <c r="F23" s="103"/>
      <c r="G23" s="103"/>
      <c r="H23" s="103"/>
      <c r="I23" s="103"/>
      <c r="J23" s="103"/>
      <c r="K23" s="103"/>
      <c r="L23" s="103"/>
      <c r="M23" s="103"/>
      <c r="P23" s="103"/>
    </row>
    <row r="24" spans="1:16" ht="15.6" x14ac:dyDescent="0.3">
      <c r="A24" s="74"/>
      <c r="B24" s="75" t="s">
        <v>120</v>
      </c>
      <c r="C24" s="76" t="s">
        <v>157</v>
      </c>
      <c r="D24" s="205" t="s">
        <v>163</v>
      </c>
      <c r="E24" s="205"/>
      <c r="F24" s="205"/>
      <c r="G24" s="205"/>
      <c r="H24" s="205"/>
      <c r="I24" s="205"/>
    </row>
    <row r="25" spans="1:16" x14ac:dyDescent="0.25">
      <c r="A25" s="74" t="s">
        <v>131</v>
      </c>
      <c r="B25" s="206" t="s">
        <v>139</v>
      </c>
      <c r="C25" s="206"/>
      <c r="D25" s="206"/>
      <c r="E25" s="140" t="s">
        <v>140</v>
      </c>
      <c r="F25" s="140" t="s">
        <v>128</v>
      </c>
      <c r="G25" s="140" t="s">
        <v>141</v>
      </c>
      <c r="H25" s="140" t="s">
        <v>142</v>
      </c>
      <c r="I25" s="140" t="s">
        <v>143</v>
      </c>
    </row>
    <row r="26" spans="1:16" ht="14.4" x14ac:dyDescent="0.3">
      <c r="A26" s="140">
        <v>2</v>
      </c>
      <c r="B26" s="203" t="s">
        <v>177</v>
      </c>
      <c r="C26" s="203"/>
      <c r="D26" s="203"/>
      <c r="E26" s="140" t="s">
        <v>118</v>
      </c>
      <c r="F26" s="161">
        <f>1*5</f>
        <v>5</v>
      </c>
      <c r="G26" s="140">
        <v>21011</v>
      </c>
      <c r="H26" s="82">
        <f>+H12</f>
        <v>28.23</v>
      </c>
      <c r="I26" s="82">
        <f t="shared" ref="I26:I32" si="3">+H26*F26</f>
        <v>141.15</v>
      </c>
      <c r="J26" s="130"/>
      <c r="K26" s="132"/>
      <c r="L26" s="132"/>
      <c r="M26" s="132"/>
      <c r="P26" s="103"/>
    </row>
    <row r="27" spans="1:16" ht="14.4" x14ac:dyDescent="0.3">
      <c r="A27" s="140">
        <v>2</v>
      </c>
      <c r="B27" s="203" t="s">
        <v>178</v>
      </c>
      <c r="C27" s="203"/>
      <c r="D27" s="203"/>
      <c r="E27" s="140" t="s">
        <v>118</v>
      </c>
      <c r="F27" s="161">
        <f>1.16+1</f>
        <v>2.16</v>
      </c>
      <c r="G27" s="140">
        <v>21011</v>
      </c>
      <c r="H27" s="82">
        <f>+H26</f>
        <v>28.23</v>
      </c>
      <c r="I27" s="82">
        <f t="shared" ref="I27" si="4">+H27*F27</f>
        <v>60.976800000000004</v>
      </c>
      <c r="J27" s="130"/>
      <c r="K27" s="132"/>
      <c r="L27" s="132"/>
      <c r="M27" s="132"/>
      <c r="P27" s="103"/>
    </row>
    <row r="28" spans="1:16" ht="14.4" x14ac:dyDescent="0.3">
      <c r="A28" s="140">
        <v>5</v>
      </c>
      <c r="B28" s="203" t="s">
        <v>171</v>
      </c>
      <c r="C28" s="203"/>
      <c r="D28" s="203"/>
      <c r="E28" s="140" t="s">
        <v>137</v>
      </c>
      <c r="F28" s="161">
        <f>((0.08*0.08*(1))*24.4)</f>
        <v>0.15615999999999999</v>
      </c>
      <c r="G28" s="140">
        <v>546</v>
      </c>
      <c r="H28" s="82">
        <f>+H15</f>
        <v>5.64</v>
      </c>
      <c r="I28" s="82">
        <f t="shared" si="3"/>
        <v>0.88074239999999993</v>
      </c>
      <c r="J28" s="130"/>
      <c r="K28" s="132"/>
      <c r="L28" s="132"/>
      <c r="M28" s="132"/>
      <c r="P28" s="103"/>
    </row>
    <row r="29" spans="1:16" ht="20.25" customHeight="1" x14ac:dyDescent="0.3">
      <c r="A29" s="140">
        <v>6</v>
      </c>
      <c r="B29" s="203" t="s">
        <v>159</v>
      </c>
      <c r="C29" s="203"/>
      <c r="D29" s="203"/>
      <c r="E29" s="140" t="s">
        <v>117</v>
      </c>
      <c r="F29" s="161">
        <v>4</v>
      </c>
      <c r="G29" s="140">
        <v>11963</v>
      </c>
      <c r="H29" s="82">
        <f>+H16</f>
        <v>6.51</v>
      </c>
      <c r="I29" s="82">
        <f t="shared" si="3"/>
        <v>26.04</v>
      </c>
      <c r="J29" s="130"/>
      <c r="K29" s="132"/>
      <c r="L29" s="132"/>
      <c r="M29" s="132"/>
      <c r="P29" s="103"/>
    </row>
    <row r="30" spans="1:16" ht="14.4" x14ac:dyDescent="0.3">
      <c r="A30" s="140"/>
      <c r="B30" s="203" t="s">
        <v>148</v>
      </c>
      <c r="C30" s="203"/>
      <c r="D30" s="203"/>
      <c r="E30" s="140" t="s">
        <v>149</v>
      </c>
      <c r="F30" s="82">
        <f>0.1778+1.3</f>
        <v>1.4778</v>
      </c>
      <c r="G30" s="140">
        <v>88309</v>
      </c>
      <c r="H30" s="82">
        <f>+H19</f>
        <v>17.82</v>
      </c>
      <c r="I30" s="82">
        <f t="shared" si="3"/>
        <v>26.334396000000002</v>
      </c>
      <c r="J30" s="130"/>
      <c r="K30" s="132"/>
      <c r="L30" s="132"/>
      <c r="M30" s="132"/>
      <c r="P30" s="129"/>
    </row>
    <row r="31" spans="1:16" ht="14.4" x14ac:dyDescent="0.3">
      <c r="A31" s="140"/>
      <c r="B31" s="203" t="s">
        <v>162</v>
      </c>
      <c r="C31" s="203"/>
      <c r="D31" s="203"/>
      <c r="E31" s="140" t="s">
        <v>149</v>
      </c>
      <c r="F31" s="166">
        <v>6.5</v>
      </c>
      <c r="G31" s="140" t="s">
        <v>161</v>
      </c>
      <c r="H31" s="82">
        <f t="shared" ref="H31:H32" si="5">+H20</f>
        <v>17.440000000000001</v>
      </c>
      <c r="I31" s="82">
        <f t="shared" si="3"/>
        <v>113.36000000000001</v>
      </c>
      <c r="J31" s="130"/>
      <c r="K31" s="132"/>
      <c r="L31" s="132"/>
      <c r="M31" s="132"/>
      <c r="P31" s="129"/>
    </row>
    <row r="32" spans="1:16" ht="14.4" x14ac:dyDescent="0.3">
      <c r="A32" s="140"/>
      <c r="B32" s="203" t="s">
        <v>147</v>
      </c>
      <c r="C32" s="203"/>
      <c r="D32" s="203"/>
      <c r="E32" s="140" t="s">
        <v>149</v>
      </c>
      <c r="F32" s="82">
        <f>0.1473+1.3</f>
        <v>1.4473</v>
      </c>
      <c r="G32" s="140" t="s">
        <v>146</v>
      </c>
      <c r="H32" s="82">
        <f t="shared" si="5"/>
        <v>14.42</v>
      </c>
      <c r="I32" s="82">
        <f t="shared" si="3"/>
        <v>20.870066000000001</v>
      </c>
      <c r="J32" s="130"/>
      <c r="K32" s="132"/>
      <c r="L32" s="132"/>
      <c r="M32" s="132"/>
      <c r="P32" s="129"/>
    </row>
    <row r="33" spans="1:16" ht="13.8" x14ac:dyDescent="0.25">
      <c r="A33" s="204" t="s">
        <v>144</v>
      </c>
      <c r="B33" s="204"/>
      <c r="C33" s="204"/>
      <c r="D33" s="204"/>
      <c r="E33" s="204"/>
      <c r="F33" s="204"/>
      <c r="G33" s="204"/>
      <c r="H33" s="204"/>
      <c r="I33" s="106">
        <f>SUM(I26:I32)</f>
        <v>389.61200439999999</v>
      </c>
    </row>
    <row r="34" spans="1:16" x14ac:dyDescent="0.25">
      <c r="B34" s="56"/>
      <c r="E34" s="56"/>
    </row>
    <row r="35" spans="1:16" x14ac:dyDescent="0.25">
      <c r="B35" s="56"/>
      <c r="E35" s="56"/>
    </row>
    <row r="36" spans="1:16" ht="15.6" x14ac:dyDescent="0.3">
      <c r="A36" s="74"/>
      <c r="B36" s="163" t="s">
        <v>120</v>
      </c>
      <c r="C36" s="76" t="s">
        <v>184</v>
      </c>
      <c r="D36" s="205" t="s">
        <v>185</v>
      </c>
      <c r="E36" s="205"/>
      <c r="F36" s="205"/>
      <c r="G36" s="205"/>
      <c r="H36" s="205"/>
      <c r="I36" s="205"/>
    </row>
    <row r="37" spans="1:16" x14ac:dyDescent="0.25">
      <c r="A37" s="74" t="s">
        <v>131</v>
      </c>
      <c r="B37" s="206" t="s">
        <v>139</v>
      </c>
      <c r="C37" s="206"/>
      <c r="D37" s="206"/>
      <c r="E37" s="162" t="s">
        <v>140</v>
      </c>
      <c r="F37" s="162" t="s">
        <v>128</v>
      </c>
      <c r="G37" s="162" t="s">
        <v>141</v>
      </c>
      <c r="H37" s="162" t="s">
        <v>142</v>
      </c>
      <c r="I37" s="162" t="s">
        <v>143</v>
      </c>
    </row>
    <row r="38" spans="1:16" ht="14.4" x14ac:dyDescent="0.3">
      <c r="A38" s="162">
        <v>2</v>
      </c>
      <c r="B38" s="203" t="s">
        <v>177</v>
      </c>
      <c r="C38" s="203"/>
      <c r="D38" s="203"/>
      <c r="E38" s="162" t="s">
        <v>118</v>
      </c>
      <c r="F38" s="161">
        <f>1*5</f>
        <v>5</v>
      </c>
      <c r="G38" s="162">
        <v>21011</v>
      </c>
      <c r="H38" s="82">
        <f>+H26</f>
        <v>28.23</v>
      </c>
      <c r="I38" s="82">
        <f t="shared" ref="I38:I44" si="6">+H38*F38</f>
        <v>141.15</v>
      </c>
      <c r="J38" s="130"/>
      <c r="K38" s="132"/>
      <c r="L38" s="132"/>
      <c r="M38" s="132"/>
      <c r="P38" s="103"/>
    </row>
    <row r="39" spans="1:16" ht="14.4" x14ac:dyDescent="0.3">
      <c r="A39" s="162">
        <v>2</v>
      </c>
      <c r="B39" s="203" t="s">
        <v>178</v>
      </c>
      <c r="C39" s="203"/>
      <c r="D39" s="203"/>
      <c r="E39" s="162" t="s">
        <v>118</v>
      </c>
      <c r="F39" s="161">
        <v>3.15</v>
      </c>
      <c r="G39" s="162">
        <v>21011</v>
      </c>
      <c r="H39" s="82">
        <f>+H38</f>
        <v>28.23</v>
      </c>
      <c r="I39" s="82">
        <f t="shared" si="6"/>
        <v>88.924499999999995</v>
      </c>
      <c r="J39" s="130"/>
      <c r="K39" s="132"/>
      <c r="L39" s="132"/>
      <c r="M39" s="132"/>
      <c r="P39" s="103"/>
    </row>
    <row r="40" spans="1:16" ht="14.4" x14ac:dyDescent="0.3">
      <c r="A40" s="162">
        <v>5</v>
      </c>
      <c r="B40" s="203" t="s">
        <v>186</v>
      </c>
      <c r="C40" s="203"/>
      <c r="D40" s="203"/>
      <c r="E40" s="162" t="s">
        <v>117</v>
      </c>
      <c r="F40" s="164">
        <v>1</v>
      </c>
      <c r="G40" s="162" t="s">
        <v>187</v>
      </c>
      <c r="H40" s="82">
        <f>12.5+10</f>
        <v>22.5</v>
      </c>
      <c r="I40" s="82">
        <f t="shared" si="6"/>
        <v>22.5</v>
      </c>
      <c r="J40" s="130"/>
      <c r="K40" s="132"/>
      <c r="L40" s="132"/>
      <c r="M40" s="132"/>
      <c r="P40" s="103"/>
    </row>
    <row r="41" spans="1:16" ht="20.25" customHeight="1" x14ac:dyDescent="0.3">
      <c r="A41" s="162">
        <v>6</v>
      </c>
      <c r="B41" s="203" t="s">
        <v>188</v>
      </c>
      <c r="C41" s="203"/>
      <c r="D41" s="203"/>
      <c r="E41" s="162" t="s">
        <v>117</v>
      </c>
      <c r="F41" s="161">
        <v>1</v>
      </c>
      <c r="G41" s="162" t="s">
        <v>187</v>
      </c>
      <c r="H41" s="82">
        <f>26.9+25+25</f>
        <v>76.900000000000006</v>
      </c>
      <c r="I41" s="82">
        <f t="shared" si="6"/>
        <v>76.900000000000006</v>
      </c>
      <c r="J41" s="130"/>
      <c r="K41" s="132"/>
      <c r="L41" s="132"/>
      <c r="M41" s="132"/>
      <c r="P41" s="103"/>
    </row>
    <row r="42" spans="1:16" ht="14.4" x14ac:dyDescent="0.3">
      <c r="A42" s="162"/>
      <c r="B42" s="203" t="s">
        <v>148</v>
      </c>
      <c r="C42" s="203"/>
      <c r="D42" s="203"/>
      <c r="E42" s="162" t="s">
        <v>149</v>
      </c>
      <c r="F42" s="82">
        <f>0.1778+1.3</f>
        <v>1.4778</v>
      </c>
      <c r="G42" s="162">
        <v>88309</v>
      </c>
      <c r="H42" s="82">
        <f>+H30</f>
        <v>17.82</v>
      </c>
      <c r="I42" s="82">
        <f t="shared" si="6"/>
        <v>26.334396000000002</v>
      </c>
      <c r="J42" s="130"/>
      <c r="K42" s="132"/>
      <c r="L42" s="132"/>
      <c r="M42" s="132"/>
      <c r="P42" s="129"/>
    </row>
    <row r="43" spans="1:16" ht="14.4" x14ac:dyDescent="0.3">
      <c r="A43" s="162"/>
      <c r="B43" s="203" t="s">
        <v>162</v>
      </c>
      <c r="C43" s="203"/>
      <c r="D43" s="203"/>
      <c r="E43" s="162" t="s">
        <v>149</v>
      </c>
      <c r="F43" s="166">
        <v>6.5</v>
      </c>
      <c r="G43" s="165">
        <v>88315</v>
      </c>
      <c r="H43" s="82">
        <f t="shared" ref="H43:H44" si="7">+H31</f>
        <v>17.440000000000001</v>
      </c>
      <c r="I43" s="82">
        <f t="shared" si="6"/>
        <v>113.36000000000001</v>
      </c>
      <c r="J43" s="130"/>
      <c r="K43" s="132"/>
      <c r="L43" s="132"/>
      <c r="M43" s="132"/>
      <c r="P43" s="129"/>
    </row>
    <row r="44" spans="1:16" ht="14.4" x14ac:dyDescent="0.3">
      <c r="A44" s="162"/>
      <c r="B44" s="203" t="s">
        <v>147</v>
      </c>
      <c r="C44" s="203"/>
      <c r="D44" s="203"/>
      <c r="E44" s="162" t="s">
        <v>149</v>
      </c>
      <c r="F44" s="82">
        <f>0.1473+1.3</f>
        <v>1.4473</v>
      </c>
      <c r="G44" s="165">
        <v>88316</v>
      </c>
      <c r="H44" s="82">
        <f t="shared" si="7"/>
        <v>14.42</v>
      </c>
      <c r="I44" s="82">
        <f t="shared" si="6"/>
        <v>20.870066000000001</v>
      </c>
      <c r="J44" s="130"/>
      <c r="K44" s="132"/>
      <c r="L44" s="132"/>
      <c r="M44" s="132"/>
      <c r="P44" s="129"/>
    </row>
    <row r="45" spans="1:16" ht="13.8" x14ac:dyDescent="0.25">
      <c r="A45" s="204" t="s">
        <v>144</v>
      </c>
      <c r="B45" s="204"/>
      <c r="C45" s="204"/>
      <c r="D45" s="204"/>
      <c r="E45" s="204"/>
      <c r="F45" s="204"/>
      <c r="G45" s="204"/>
      <c r="H45" s="204"/>
      <c r="I45" s="106">
        <f>SUM(I38:I44)</f>
        <v>490.03896200000008</v>
      </c>
    </row>
  </sheetData>
  <mergeCells count="39">
    <mergeCell ref="A1:I1"/>
    <mergeCell ref="A2:I2"/>
    <mergeCell ref="D4:H4"/>
    <mergeCell ref="A7:F7"/>
    <mergeCell ref="G7:H7"/>
    <mergeCell ref="D9:I9"/>
    <mergeCell ref="B10:D10"/>
    <mergeCell ref="A22:H22"/>
    <mergeCell ref="B11:D11"/>
    <mergeCell ref="B12:D12"/>
    <mergeCell ref="B13:D13"/>
    <mergeCell ref="B14:D14"/>
    <mergeCell ref="B15:D15"/>
    <mergeCell ref="B16:D16"/>
    <mergeCell ref="B19:D19"/>
    <mergeCell ref="B20:D20"/>
    <mergeCell ref="B21:D21"/>
    <mergeCell ref="B18:D18"/>
    <mergeCell ref="B17:D17"/>
    <mergeCell ref="B31:D31"/>
    <mergeCell ref="B32:D32"/>
    <mergeCell ref="A33:H33"/>
    <mergeCell ref="D24:I24"/>
    <mergeCell ref="B25:D25"/>
    <mergeCell ref="B26:D26"/>
    <mergeCell ref="B27:D27"/>
    <mergeCell ref="B28:D28"/>
    <mergeCell ref="B29:D29"/>
    <mergeCell ref="B30:D30"/>
    <mergeCell ref="D36:I36"/>
    <mergeCell ref="B37:D37"/>
    <mergeCell ref="B38:D38"/>
    <mergeCell ref="B39:D39"/>
    <mergeCell ref="B40:D40"/>
    <mergeCell ref="B41:D41"/>
    <mergeCell ref="B42:D42"/>
    <mergeCell ref="B43:D43"/>
    <mergeCell ref="B44:D44"/>
    <mergeCell ref="A45:H45"/>
  </mergeCells>
  <pageMargins left="0.51181102362204722" right="0.51181102362204722" top="0.78740157480314965" bottom="0.78740157480314965" header="0.31496062992125984" footer="0.31496062992125984"/>
  <pageSetup paperSize="9" fitToHeight="2" orientation="landscape" r:id="rId1"/>
  <headerFooter>
    <oddFooter>&amp;L&amp;P</oddFooter>
  </headerFooter>
  <rowBreaks count="1" manualBreakCount="1">
    <brk id="32" max="8" man="1"/>
  </rowBreaks>
  <colBreaks count="1" manualBreakCount="1">
    <brk id="8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9" workbookViewId="0">
      <selection activeCell="H35" sqref="H35"/>
    </sheetView>
  </sheetViews>
  <sheetFormatPr defaultRowHeight="13.2" x14ac:dyDescent="0.25"/>
  <cols>
    <col min="1" max="1" width="5.33203125" style="56" customWidth="1"/>
    <col min="2" max="2" width="54.88671875" style="56" customWidth="1"/>
    <col min="3" max="3" width="7.44140625" style="57" bestFit="1" customWidth="1"/>
    <col min="4" max="4" width="15.44140625" style="56" bestFit="1" customWidth="1"/>
    <col min="5" max="5" width="9.5546875" style="56" bestFit="1" customWidth="1"/>
    <col min="6" max="6" width="8" style="56" bestFit="1" customWidth="1"/>
    <col min="7" max="7" width="9.33203125" style="56" bestFit="1" customWidth="1"/>
    <col min="8" max="8" width="13.33203125" style="56" bestFit="1" customWidth="1"/>
    <col min="9" max="9" width="12.109375" style="56" bestFit="1" customWidth="1"/>
    <col min="10" max="10" width="9.109375" style="56"/>
    <col min="11" max="11" width="9.6640625" style="56" bestFit="1" customWidth="1"/>
    <col min="12" max="12" width="12.6640625" style="56" bestFit="1" customWidth="1"/>
    <col min="13" max="13" width="10.33203125" style="56" bestFit="1" customWidth="1"/>
    <col min="14" max="14" width="11.33203125" style="56" bestFit="1" customWidth="1"/>
    <col min="15" max="15" width="9.88671875" style="56" bestFit="1" customWidth="1"/>
    <col min="16" max="256" width="9.109375" style="56"/>
    <col min="257" max="257" width="4" style="56" bestFit="1" customWidth="1"/>
    <col min="258" max="258" width="98.44140625" style="56" customWidth="1"/>
    <col min="259" max="259" width="7.44140625" style="56" bestFit="1" customWidth="1"/>
    <col min="260" max="260" width="10.44140625" style="56" bestFit="1" customWidth="1"/>
    <col min="261" max="261" width="7.5546875" style="56" bestFit="1" customWidth="1"/>
    <col min="262" max="262" width="9.109375" style="56" bestFit="1"/>
    <col min="263" max="263" width="14.33203125" style="56" bestFit="1" customWidth="1"/>
    <col min="264" max="264" width="11.88671875" style="56" bestFit="1" customWidth="1"/>
    <col min="265" max="512" width="9.109375" style="56"/>
    <col min="513" max="513" width="4" style="56" bestFit="1" customWidth="1"/>
    <col min="514" max="514" width="98.44140625" style="56" customWidth="1"/>
    <col min="515" max="515" width="7.44140625" style="56" bestFit="1" customWidth="1"/>
    <col min="516" max="516" width="10.44140625" style="56" bestFit="1" customWidth="1"/>
    <col min="517" max="517" width="7.5546875" style="56" bestFit="1" customWidth="1"/>
    <col min="518" max="518" width="9.109375" style="56" bestFit="1"/>
    <col min="519" max="519" width="14.33203125" style="56" bestFit="1" customWidth="1"/>
    <col min="520" max="520" width="11.88671875" style="56" bestFit="1" customWidth="1"/>
    <col min="521" max="768" width="9.109375" style="56"/>
    <col min="769" max="769" width="4" style="56" bestFit="1" customWidth="1"/>
    <col min="770" max="770" width="98.44140625" style="56" customWidth="1"/>
    <col min="771" max="771" width="7.44140625" style="56" bestFit="1" customWidth="1"/>
    <col min="772" max="772" width="10.44140625" style="56" bestFit="1" customWidth="1"/>
    <col min="773" max="773" width="7.5546875" style="56" bestFit="1" customWidth="1"/>
    <col min="774" max="774" width="9.109375" style="56" bestFit="1"/>
    <col min="775" max="775" width="14.33203125" style="56" bestFit="1" customWidth="1"/>
    <col min="776" max="776" width="11.88671875" style="56" bestFit="1" customWidth="1"/>
    <col min="777" max="1024" width="9.109375" style="56"/>
    <col min="1025" max="1025" width="4" style="56" bestFit="1" customWidth="1"/>
    <col min="1026" max="1026" width="98.44140625" style="56" customWidth="1"/>
    <col min="1027" max="1027" width="7.44140625" style="56" bestFit="1" customWidth="1"/>
    <col min="1028" max="1028" width="10.44140625" style="56" bestFit="1" customWidth="1"/>
    <col min="1029" max="1029" width="7.5546875" style="56" bestFit="1" customWidth="1"/>
    <col min="1030" max="1030" width="9.109375" style="56" bestFit="1"/>
    <col min="1031" max="1031" width="14.33203125" style="56" bestFit="1" customWidth="1"/>
    <col min="1032" max="1032" width="11.88671875" style="56" bestFit="1" customWidth="1"/>
    <col min="1033" max="1280" width="9.109375" style="56"/>
    <col min="1281" max="1281" width="4" style="56" bestFit="1" customWidth="1"/>
    <col min="1282" max="1282" width="98.44140625" style="56" customWidth="1"/>
    <col min="1283" max="1283" width="7.44140625" style="56" bestFit="1" customWidth="1"/>
    <col min="1284" max="1284" width="10.44140625" style="56" bestFit="1" customWidth="1"/>
    <col min="1285" max="1285" width="7.5546875" style="56" bestFit="1" customWidth="1"/>
    <col min="1286" max="1286" width="9.109375" style="56" bestFit="1"/>
    <col min="1287" max="1287" width="14.33203125" style="56" bestFit="1" customWidth="1"/>
    <col min="1288" max="1288" width="11.88671875" style="56" bestFit="1" customWidth="1"/>
    <col min="1289" max="1536" width="9.109375" style="56"/>
    <col min="1537" max="1537" width="4" style="56" bestFit="1" customWidth="1"/>
    <col min="1538" max="1538" width="98.44140625" style="56" customWidth="1"/>
    <col min="1539" max="1539" width="7.44140625" style="56" bestFit="1" customWidth="1"/>
    <col min="1540" max="1540" width="10.44140625" style="56" bestFit="1" customWidth="1"/>
    <col min="1541" max="1541" width="7.5546875" style="56" bestFit="1" customWidth="1"/>
    <col min="1542" max="1542" width="9.109375" style="56" bestFit="1"/>
    <col min="1543" max="1543" width="14.33203125" style="56" bestFit="1" customWidth="1"/>
    <col min="1544" max="1544" width="11.88671875" style="56" bestFit="1" customWidth="1"/>
    <col min="1545" max="1792" width="9.109375" style="56"/>
    <col min="1793" max="1793" width="4" style="56" bestFit="1" customWidth="1"/>
    <col min="1794" max="1794" width="98.44140625" style="56" customWidth="1"/>
    <col min="1795" max="1795" width="7.44140625" style="56" bestFit="1" customWidth="1"/>
    <col min="1796" max="1796" width="10.44140625" style="56" bestFit="1" customWidth="1"/>
    <col min="1797" max="1797" width="7.5546875" style="56" bestFit="1" customWidth="1"/>
    <col min="1798" max="1798" width="9.109375" style="56" bestFit="1"/>
    <col min="1799" max="1799" width="14.33203125" style="56" bestFit="1" customWidth="1"/>
    <col min="1800" max="1800" width="11.88671875" style="56" bestFit="1" customWidth="1"/>
    <col min="1801" max="2048" width="9.109375" style="56"/>
    <col min="2049" max="2049" width="4" style="56" bestFit="1" customWidth="1"/>
    <col min="2050" max="2050" width="98.44140625" style="56" customWidth="1"/>
    <col min="2051" max="2051" width="7.44140625" style="56" bestFit="1" customWidth="1"/>
    <col min="2052" max="2052" width="10.44140625" style="56" bestFit="1" customWidth="1"/>
    <col min="2053" max="2053" width="7.5546875" style="56" bestFit="1" customWidth="1"/>
    <col min="2054" max="2054" width="9.109375" style="56" bestFit="1"/>
    <col min="2055" max="2055" width="14.33203125" style="56" bestFit="1" customWidth="1"/>
    <col min="2056" max="2056" width="11.88671875" style="56" bestFit="1" customWidth="1"/>
    <col min="2057" max="2304" width="9.109375" style="56"/>
    <col min="2305" max="2305" width="4" style="56" bestFit="1" customWidth="1"/>
    <col min="2306" max="2306" width="98.44140625" style="56" customWidth="1"/>
    <col min="2307" max="2307" width="7.44140625" style="56" bestFit="1" customWidth="1"/>
    <col min="2308" max="2308" width="10.44140625" style="56" bestFit="1" customWidth="1"/>
    <col min="2309" max="2309" width="7.5546875" style="56" bestFit="1" customWidth="1"/>
    <col min="2310" max="2310" width="9.109375" style="56" bestFit="1"/>
    <col min="2311" max="2311" width="14.33203125" style="56" bestFit="1" customWidth="1"/>
    <col min="2312" max="2312" width="11.88671875" style="56" bestFit="1" customWidth="1"/>
    <col min="2313" max="2560" width="9.109375" style="56"/>
    <col min="2561" max="2561" width="4" style="56" bestFit="1" customWidth="1"/>
    <col min="2562" max="2562" width="98.44140625" style="56" customWidth="1"/>
    <col min="2563" max="2563" width="7.44140625" style="56" bestFit="1" customWidth="1"/>
    <col min="2564" max="2564" width="10.44140625" style="56" bestFit="1" customWidth="1"/>
    <col min="2565" max="2565" width="7.5546875" style="56" bestFit="1" customWidth="1"/>
    <col min="2566" max="2566" width="9.109375" style="56" bestFit="1"/>
    <col min="2567" max="2567" width="14.33203125" style="56" bestFit="1" customWidth="1"/>
    <col min="2568" max="2568" width="11.88671875" style="56" bestFit="1" customWidth="1"/>
    <col min="2569" max="2816" width="9.109375" style="56"/>
    <col min="2817" max="2817" width="4" style="56" bestFit="1" customWidth="1"/>
    <col min="2818" max="2818" width="98.44140625" style="56" customWidth="1"/>
    <col min="2819" max="2819" width="7.44140625" style="56" bestFit="1" customWidth="1"/>
    <col min="2820" max="2820" width="10.44140625" style="56" bestFit="1" customWidth="1"/>
    <col min="2821" max="2821" width="7.5546875" style="56" bestFit="1" customWidth="1"/>
    <col min="2822" max="2822" width="9.109375" style="56" bestFit="1"/>
    <col min="2823" max="2823" width="14.33203125" style="56" bestFit="1" customWidth="1"/>
    <col min="2824" max="2824" width="11.88671875" style="56" bestFit="1" customWidth="1"/>
    <col min="2825" max="3072" width="9.109375" style="56"/>
    <col min="3073" max="3073" width="4" style="56" bestFit="1" customWidth="1"/>
    <col min="3074" max="3074" width="98.44140625" style="56" customWidth="1"/>
    <col min="3075" max="3075" width="7.44140625" style="56" bestFit="1" customWidth="1"/>
    <col min="3076" max="3076" width="10.44140625" style="56" bestFit="1" customWidth="1"/>
    <col min="3077" max="3077" width="7.5546875" style="56" bestFit="1" customWidth="1"/>
    <col min="3078" max="3078" width="9.109375" style="56" bestFit="1"/>
    <col min="3079" max="3079" width="14.33203125" style="56" bestFit="1" customWidth="1"/>
    <col min="3080" max="3080" width="11.88671875" style="56" bestFit="1" customWidth="1"/>
    <col min="3081" max="3328" width="9.109375" style="56"/>
    <col min="3329" max="3329" width="4" style="56" bestFit="1" customWidth="1"/>
    <col min="3330" max="3330" width="98.44140625" style="56" customWidth="1"/>
    <col min="3331" max="3331" width="7.44140625" style="56" bestFit="1" customWidth="1"/>
    <col min="3332" max="3332" width="10.44140625" style="56" bestFit="1" customWidth="1"/>
    <col min="3333" max="3333" width="7.5546875" style="56" bestFit="1" customWidth="1"/>
    <col min="3334" max="3334" width="9.109375" style="56" bestFit="1"/>
    <col min="3335" max="3335" width="14.33203125" style="56" bestFit="1" customWidth="1"/>
    <col min="3336" max="3336" width="11.88671875" style="56" bestFit="1" customWidth="1"/>
    <col min="3337" max="3584" width="9.109375" style="56"/>
    <col min="3585" max="3585" width="4" style="56" bestFit="1" customWidth="1"/>
    <col min="3586" max="3586" width="98.44140625" style="56" customWidth="1"/>
    <col min="3587" max="3587" width="7.44140625" style="56" bestFit="1" customWidth="1"/>
    <col min="3588" max="3588" width="10.44140625" style="56" bestFit="1" customWidth="1"/>
    <col min="3589" max="3589" width="7.5546875" style="56" bestFit="1" customWidth="1"/>
    <col min="3590" max="3590" width="9.109375" style="56" bestFit="1"/>
    <col min="3591" max="3591" width="14.33203125" style="56" bestFit="1" customWidth="1"/>
    <col min="3592" max="3592" width="11.88671875" style="56" bestFit="1" customWidth="1"/>
    <col min="3593" max="3840" width="9.109375" style="56"/>
    <col min="3841" max="3841" width="4" style="56" bestFit="1" customWidth="1"/>
    <col min="3842" max="3842" width="98.44140625" style="56" customWidth="1"/>
    <col min="3843" max="3843" width="7.44140625" style="56" bestFit="1" customWidth="1"/>
    <col min="3844" max="3844" width="10.44140625" style="56" bestFit="1" customWidth="1"/>
    <col min="3845" max="3845" width="7.5546875" style="56" bestFit="1" customWidth="1"/>
    <col min="3846" max="3846" width="9.109375" style="56" bestFit="1"/>
    <col min="3847" max="3847" width="14.33203125" style="56" bestFit="1" customWidth="1"/>
    <col min="3848" max="3848" width="11.88671875" style="56" bestFit="1" customWidth="1"/>
    <col min="3849" max="4096" width="9.109375" style="56"/>
    <col min="4097" max="4097" width="4" style="56" bestFit="1" customWidth="1"/>
    <col min="4098" max="4098" width="98.44140625" style="56" customWidth="1"/>
    <col min="4099" max="4099" width="7.44140625" style="56" bestFit="1" customWidth="1"/>
    <col min="4100" max="4100" width="10.44140625" style="56" bestFit="1" customWidth="1"/>
    <col min="4101" max="4101" width="7.5546875" style="56" bestFit="1" customWidth="1"/>
    <col min="4102" max="4102" width="9.109375" style="56" bestFit="1"/>
    <col min="4103" max="4103" width="14.33203125" style="56" bestFit="1" customWidth="1"/>
    <col min="4104" max="4104" width="11.88671875" style="56" bestFit="1" customWidth="1"/>
    <col min="4105" max="4352" width="9.109375" style="56"/>
    <col min="4353" max="4353" width="4" style="56" bestFit="1" customWidth="1"/>
    <col min="4354" max="4354" width="98.44140625" style="56" customWidth="1"/>
    <col min="4355" max="4355" width="7.44140625" style="56" bestFit="1" customWidth="1"/>
    <col min="4356" max="4356" width="10.44140625" style="56" bestFit="1" customWidth="1"/>
    <col min="4357" max="4357" width="7.5546875" style="56" bestFit="1" customWidth="1"/>
    <col min="4358" max="4358" width="9.109375" style="56" bestFit="1"/>
    <col min="4359" max="4359" width="14.33203125" style="56" bestFit="1" customWidth="1"/>
    <col min="4360" max="4360" width="11.88671875" style="56" bestFit="1" customWidth="1"/>
    <col min="4361" max="4608" width="9.109375" style="56"/>
    <col min="4609" max="4609" width="4" style="56" bestFit="1" customWidth="1"/>
    <col min="4610" max="4610" width="98.44140625" style="56" customWidth="1"/>
    <col min="4611" max="4611" width="7.44140625" style="56" bestFit="1" customWidth="1"/>
    <col min="4612" max="4612" width="10.44140625" style="56" bestFit="1" customWidth="1"/>
    <col min="4613" max="4613" width="7.5546875" style="56" bestFit="1" customWidth="1"/>
    <col min="4614" max="4614" width="9.109375" style="56" bestFit="1"/>
    <col min="4615" max="4615" width="14.33203125" style="56" bestFit="1" customWidth="1"/>
    <col min="4616" max="4616" width="11.88671875" style="56" bestFit="1" customWidth="1"/>
    <col min="4617" max="4864" width="9.109375" style="56"/>
    <col min="4865" max="4865" width="4" style="56" bestFit="1" customWidth="1"/>
    <col min="4866" max="4866" width="98.44140625" style="56" customWidth="1"/>
    <col min="4867" max="4867" width="7.44140625" style="56" bestFit="1" customWidth="1"/>
    <col min="4868" max="4868" width="10.44140625" style="56" bestFit="1" customWidth="1"/>
    <col min="4869" max="4869" width="7.5546875" style="56" bestFit="1" customWidth="1"/>
    <col min="4870" max="4870" width="9.109375" style="56" bestFit="1"/>
    <col min="4871" max="4871" width="14.33203125" style="56" bestFit="1" customWidth="1"/>
    <col min="4872" max="4872" width="11.88671875" style="56" bestFit="1" customWidth="1"/>
    <col min="4873" max="5120" width="9.109375" style="56"/>
    <col min="5121" max="5121" width="4" style="56" bestFit="1" customWidth="1"/>
    <col min="5122" max="5122" width="98.44140625" style="56" customWidth="1"/>
    <col min="5123" max="5123" width="7.44140625" style="56" bestFit="1" customWidth="1"/>
    <col min="5124" max="5124" width="10.44140625" style="56" bestFit="1" customWidth="1"/>
    <col min="5125" max="5125" width="7.5546875" style="56" bestFit="1" customWidth="1"/>
    <col min="5126" max="5126" width="9.109375" style="56" bestFit="1"/>
    <col min="5127" max="5127" width="14.33203125" style="56" bestFit="1" customWidth="1"/>
    <col min="5128" max="5128" width="11.88671875" style="56" bestFit="1" customWidth="1"/>
    <col min="5129" max="5376" width="9.109375" style="56"/>
    <col min="5377" max="5377" width="4" style="56" bestFit="1" customWidth="1"/>
    <col min="5378" max="5378" width="98.44140625" style="56" customWidth="1"/>
    <col min="5379" max="5379" width="7.44140625" style="56" bestFit="1" customWidth="1"/>
    <col min="5380" max="5380" width="10.44140625" style="56" bestFit="1" customWidth="1"/>
    <col min="5381" max="5381" width="7.5546875" style="56" bestFit="1" customWidth="1"/>
    <col min="5382" max="5382" width="9.109375" style="56" bestFit="1"/>
    <col min="5383" max="5383" width="14.33203125" style="56" bestFit="1" customWidth="1"/>
    <col min="5384" max="5384" width="11.88671875" style="56" bestFit="1" customWidth="1"/>
    <col min="5385" max="5632" width="9.109375" style="56"/>
    <col min="5633" max="5633" width="4" style="56" bestFit="1" customWidth="1"/>
    <col min="5634" max="5634" width="98.44140625" style="56" customWidth="1"/>
    <col min="5635" max="5635" width="7.44140625" style="56" bestFit="1" customWidth="1"/>
    <col min="5636" max="5636" width="10.44140625" style="56" bestFit="1" customWidth="1"/>
    <col min="5637" max="5637" width="7.5546875" style="56" bestFit="1" customWidth="1"/>
    <col min="5638" max="5638" width="9.109375" style="56" bestFit="1"/>
    <col min="5639" max="5639" width="14.33203125" style="56" bestFit="1" customWidth="1"/>
    <col min="5640" max="5640" width="11.88671875" style="56" bestFit="1" customWidth="1"/>
    <col min="5641" max="5888" width="9.109375" style="56"/>
    <col min="5889" max="5889" width="4" style="56" bestFit="1" customWidth="1"/>
    <col min="5890" max="5890" width="98.44140625" style="56" customWidth="1"/>
    <col min="5891" max="5891" width="7.44140625" style="56" bestFit="1" customWidth="1"/>
    <col min="5892" max="5892" width="10.44140625" style="56" bestFit="1" customWidth="1"/>
    <col min="5893" max="5893" width="7.5546875" style="56" bestFit="1" customWidth="1"/>
    <col min="5894" max="5894" width="9.109375" style="56" bestFit="1"/>
    <col min="5895" max="5895" width="14.33203125" style="56" bestFit="1" customWidth="1"/>
    <col min="5896" max="5896" width="11.88671875" style="56" bestFit="1" customWidth="1"/>
    <col min="5897" max="6144" width="9.109375" style="56"/>
    <col min="6145" max="6145" width="4" style="56" bestFit="1" customWidth="1"/>
    <col min="6146" max="6146" width="98.44140625" style="56" customWidth="1"/>
    <col min="6147" max="6147" width="7.44140625" style="56" bestFit="1" customWidth="1"/>
    <col min="6148" max="6148" width="10.44140625" style="56" bestFit="1" customWidth="1"/>
    <col min="6149" max="6149" width="7.5546875" style="56" bestFit="1" customWidth="1"/>
    <col min="6150" max="6150" width="9.109375" style="56" bestFit="1"/>
    <col min="6151" max="6151" width="14.33203125" style="56" bestFit="1" customWidth="1"/>
    <col min="6152" max="6152" width="11.88671875" style="56" bestFit="1" customWidth="1"/>
    <col min="6153" max="6400" width="9.109375" style="56"/>
    <col min="6401" max="6401" width="4" style="56" bestFit="1" customWidth="1"/>
    <col min="6402" max="6402" width="98.44140625" style="56" customWidth="1"/>
    <col min="6403" max="6403" width="7.44140625" style="56" bestFit="1" customWidth="1"/>
    <col min="6404" max="6404" width="10.44140625" style="56" bestFit="1" customWidth="1"/>
    <col min="6405" max="6405" width="7.5546875" style="56" bestFit="1" customWidth="1"/>
    <col min="6406" max="6406" width="9.109375" style="56" bestFit="1"/>
    <col min="6407" max="6407" width="14.33203125" style="56" bestFit="1" customWidth="1"/>
    <col min="6408" max="6408" width="11.88671875" style="56" bestFit="1" customWidth="1"/>
    <col min="6409" max="6656" width="9.109375" style="56"/>
    <col min="6657" max="6657" width="4" style="56" bestFit="1" customWidth="1"/>
    <col min="6658" max="6658" width="98.44140625" style="56" customWidth="1"/>
    <col min="6659" max="6659" width="7.44140625" style="56" bestFit="1" customWidth="1"/>
    <col min="6660" max="6660" width="10.44140625" style="56" bestFit="1" customWidth="1"/>
    <col min="6661" max="6661" width="7.5546875" style="56" bestFit="1" customWidth="1"/>
    <col min="6662" max="6662" width="9.109375" style="56" bestFit="1"/>
    <col min="6663" max="6663" width="14.33203125" style="56" bestFit="1" customWidth="1"/>
    <col min="6664" max="6664" width="11.88671875" style="56" bestFit="1" customWidth="1"/>
    <col min="6665" max="6912" width="9.109375" style="56"/>
    <col min="6913" max="6913" width="4" style="56" bestFit="1" customWidth="1"/>
    <col min="6914" max="6914" width="98.44140625" style="56" customWidth="1"/>
    <col min="6915" max="6915" width="7.44140625" style="56" bestFit="1" customWidth="1"/>
    <col min="6916" max="6916" width="10.44140625" style="56" bestFit="1" customWidth="1"/>
    <col min="6917" max="6917" width="7.5546875" style="56" bestFit="1" customWidth="1"/>
    <col min="6918" max="6918" width="9.109375" style="56" bestFit="1"/>
    <col min="6919" max="6919" width="14.33203125" style="56" bestFit="1" customWidth="1"/>
    <col min="6920" max="6920" width="11.88671875" style="56" bestFit="1" customWidth="1"/>
    <col min="6921" max="7168" width="9.109375" style="56"/>
    <col min="7169" max="7169" width="4" style="56" bestFit="1" customWidth="1"/>
    <col min="7170" max="7170" width="98.44140625" style="56" customWidth="1"/>
    <col min="7171" max="7171" width="7.44140625" style="56" bestFit="1" customWidth="1"/>
    <col min="7172" max="7172" width="10.44140625" style="56" bestFit="1" customWidth="1"/>
    <col min="7173" max="7173" width="7.5546875" style="56" bestFit="1" customWidth="1"/>
    <col min="7174" max="7174" width="9.109375" style="56" bestFit="1"/>
    <col min="7175" max="7175" width="14.33203125" style="56" bestFit="1" customWidth="1"/>
    <col min="7176" max="7176" width="11.88671875" style="56" bestFit="1" customWidth="1"/>
    <col min="7177" max="7424" width="9.109375" style="56"/>
    <col min="7425" max="7425" width="4" style="56" bestFit="1" customWidth="1"/>
    <col min="7426" max="7426" width="98.44140625" style="56" customWidth="1"/>
    <col min="7427" max="7427" width="7.44140625" style="56" bestFit="1" customWidth="1"/>
    <col min="7428" max="7428" width="10.44140625" style="56" bestFit="1" customWidth="1"/>
    <col min="7429" max="7429" width="7.5546875" style="56" bestFit="1" customWidth="1"/>
    <col min="7430" max="7430" width="9.109375" style="56" bestFit="1"/>
    <col min="7431" max="7431" width="14.33203125" style="56" bestFit="1" customWidth="1"/>
    <col min="7432" max="7432" width="11.88671875" style="56" bestFit="1" customWidth="1"/>
    <col min="7433" max="7680" width="9.109375" style="56"/>
    <col min="7681" max="7681" width="4" style="56" bestFit="1" customWidth="1"/>
    <col min="7682" max="7682" width="98.44140625" style="56" customWidth="1"/>
    <col min="7683" max="7683" width="7.44140625" style="56" bestFit="1" customWidth="1"/>
    <col min="7684" max="7684" width="10.44140625" style="56" bestFit="1" customWidth="1"/>
    <col min="7685" max="7685" width="7.5546875" style="56" bestFit="1" customWidth="1"/>
    <col min="7686" max="7686" width="9.109375" style="56" bestFit="1"/>
    <col min="7687" max="7687" width="14.33203125" style="56" bestFit="1" customWidth="1"/>
    <col min="7688" max="7688" width="11.88671875" style="56" bestFit="1" customWidth="1"/>
    <col min="7689" max="7936" width="9.109375" style="56"/>
    <col min="7937" max="7937" width="4" style="56" bestFit="1" customWidth="1"/>
    <col min="7938" max="7938" width="98.44140625" style="56" customWidth="1"/>
    <col min="7939" max="7939" width="7.44140625" style="56" bestFit="1" customWidth="1"/>
    <col min="7940" max="7940" width="10.44140625" style="56" bestFit="1" customWidth="1"/>
    <col min="7941" max="7941" width="7.5546875" style="56" bestFit="1" customWidth="1"/>
    <col min="7942" max="7942" width="9.109375" style="56" bestFit="1"/>
    <col min="7943" max="7943" width="14.33203125" style="56" bestFit="1" customWidth="1"/>
    <col min="7944" max="7944" width="11.88671875" style="56" bestFit="1" customWidth="1"/>
    <col min="7945" max="8192" width="9.109375" style="56"/>
    <col min="8193" max="8193" width="4" style="56" bestFit="1" customWidth="1"/>
    <col min="8194" max="8194" width="98.44140625" style="56" customWidth="1"/>
    <col min="8195" max="8195" width="7.44140625" style="56" bestFit="1" customWidth="1"/>
    <col min="8196" max="8196" width="10.44140625" style="56" bestFit="1" customWidth="1"/>
    <col min="8197" max="8197" width="7.5546875" style="56" bestFit="1" customWidth="1"/>
    <col min="8198" max="8198" width="9.109375" style="56" bestFit="1"/>
    <col min="8199" max="8199" width="14.33203125" style="56" bestFit="1" customWidth="1"/>
    <col min="8200" max="8200" width="11.88671875" style="56" bestFit="1" customWidth="1"/>
    <col min="8201" max="8448" width="9.109375" style="56"/>
    <col min="8449" max="8449" width="4" style="56" bestFit="1" customWidth="1"/>
    <col min="8450" max="8450" width="98.44140625" style="56" customWidth="1"/>
    <col min="8451" max="8451" width="7.44140625" style="56" bestFit="1" customWidth="1"/>
    <col min="8452" max="8452" width="10.44140625" style="56" bestFit="1" customWidth="1"/>
    <col min="8453" max="8453" width="7.5546875" style="56" bestFit="1" customWidth="1"/>
    <col min="8454" max="8454" width="9.109375" style="56" bestFit="1"/>
    <col min="8455" max="8455" width="14.33203125" style="56" bestFit="1" customWidth="1"/>
    <col min="8456" max="8456" width="11.88671875" style="56" bestFit="1" customWidth="1"/>
    <col min="8457" max="8704" width="9.109375" style="56"/>
    <col min="8705" max="8705" width="4" style="56" bestFit="1" customWidth="1"/>
    <col min="8706" max="8706" width="98.44140625" style="56" customWidth="1"/>
    <col min="8707" max="8707" width="7.44140625" style="56" bestFit="1" customWidth="1"/>
    <col min="8708" max="8708" width="10.44140625" style="56" bestFit="1" customWidth="1"/>
    <col min="8709" max="8709" width="7.5546875" style="56" bestFit="1" customWidth="1"/>
    <col min="8710" max="8710" width="9.109375" style="56" bestFit="1"/>
    <col min="8711" max="8711" width="14.33203125" style="56" bestFit="1" customWidth="1"/>
    <col min="8712" max="8712" width="11.88671875" style="56" bestFit="1" customWidth="1"/>
    <col min="8713" max="8960" width="9.109375" style="56"/>
    <col min="8961" max="8961" width="4" style="56" bestFit="1" customWidth="1"/>
    <col min="8962" max="8962" width="98.44140625" style="56" customWidth="1"/>
    <col min="8963" max="8963" width="7.44140625" style="56" bestFit="1" customWidth="1"/>
    <col min="8964" max="8964" width="10.44140625" style="56" bestFit="1" customWidth="1"/>
    <col min="8965" max="8965" width="7.5546875" style="56" bestFit="1" customWidth="1"/>
    <col min="8966" max="8966" width="9.109375" style="56" bestFit="1"/>
    <col min="8967" max="8967" width="14.33203125" style="56" bestFit="1" customWidth="1"/>
    <col min="8968" max="8968" width="11.88671875" style="56" bestFit="1" customWidth="1"/>
    <col min="8969" max="9216" width="9.109375" style="56"/>
    <col min="9217" max="9217" width="4" style="56" bestFit="1" customWidth="1"/>
    <col min="9218" max="9218" width="98.44140625" style="56" customWidth="1"/>
    <col min="9219" max="9219" width="7.44140625" style="56" bestFit="1" customWidth="1"/>
    <col min="9220" max="9220" width="10.44140625" style="56" bestFit="1" customWidth="1"/>
    <col min="9221" max="9221" width="7.5546875" style="56" bestFit="1" customWidth="1"/>
    <col min="9222" max="9222" width="9.109375" style="56" bestFit="1"/>
    <col min="9223" max="9223" width="14.33203125" style="56" bestFit="1" customWidth="1"/>
    <col min="9224" max="9224" width="11.88671875" style="56" bestFit="1" customWidth="1"/>
    <col min="9225" max="9472" width="9.109375" style="56"/>
    <col min="9473" max="9473" width="4" style="56" bestFit="1" customWidth="1"/>
    <col min="9474" max="9474" width="98.44140625" style="56" customWidth="1"/>
    <col min="9475" max="9475" width="7.44140625" style="56" bestFit="1" customWidth="1"/>
    <col min="9476" max="9476" width="10.44140625" style="56" bestFit="1" customWidth="1"/>
    <col min="9477" max="9477" width="7.5546875" style="56" bestFit="1" customWidth="1"/>
    <col min="9478" max="9478" width="9.109375" style="56" bestFit="1"/>
    <col min="9479" max="9479" width="14.33203125" style="56" bestFit="1" customWidth="1"/>
    <col min="9480" max="9480" width="11.88671875" style="56" bestFit="1" customWidth="1"/>
    <col min="9481" max="9728" width="9.109375" style="56"/>
    <col min="9729" max="9729" width="4" style="56" bestFit="1" customWidth="1"/>
    <col min="9730" max="9730" width="98.44140625" style="56" customWidth="1"/>
    <col min="9731" max="9731" width="7.44140625" style="56" bestFit="1" customWidth="1"/>
    <col min="9732" max="9732" width="10.44140625" style="56" bestFit="1" customWidth="1"/>
    <col min="9733" max="9733" width="7.5546875" style="56" bestFit="1" customWidth="1"/>
    <col min="9734" max="9734" width="9.109375" style="56" bestFit="1"/>
    <col min="9735" max="9735" width="14.33203125" style="56" bestFit="1" customWidth="1"/>
    <col min="9736" max="9736" width="11.88671875" style="56" bestFit="1" customWidth="1"/>
    <col min="9737" max="9984" width="9.109375" style="56"/>
    <col min="9985" max="9985" width="4" style="56" bestFit="1" customWidth="1"/>
    <col min="9986" max="9986" width="98.44140625" style="56" customWidth="1"/>
    <col min="9987" max="9987" width="7.44140625" style="56" bestFit="1" customWidth="1"/>
    <col min="9988" max="9988" width="10.44140625" style="56" bestFit="1" customWidth="1"/>
    <col min="9989" max="9989" width="7.5546875" style="56" bestFit="1" customWidth="1"/>
    <col min="9990" max="9990" width="9.109375" style="56" bestFit="1"/>
    <col min="9991" max="9991" width="14.33203125" style="56" bestFit="1" customWidth="1"/>
    <col min="9992" max="9992" width="11.88671875" style="56" bestFit="1" customWidth="1"/>
    <col min="9993" max="10240" width="9.109375" style="56"/>
    <col min="10241" max="10241" width="4" style="56" bestFit="1" customWidth="1"/>
    <col min="10242" max="10242" width="98.44140625" style="56" customWidth="1"/>
    <col min="10243" max="10243" width="7.44140625" style="56" bestFit="1" customWidth="1"/>
    <col min="10244" max="10244" width="10.44140625" style="56" bestFit="1" customWidth="1"/>
    <col min="10245" max="10245" width="7.5546875" style="56" bestFit="1" customWidth="1"/>
    <col min="10246" max="10246" width="9.109375" style="56" bestFit="1"/>
    <col min="10247" max="10247" width="14.33203125" style="56" bestFit="1" customWidth="1"/>
    <col min="10248" max="10248" width="11.88671875" style="56" bestFit="1" customWidth="1"/>
    <col min="10249" max="10496" width="9.109375" style="56"/>
    <col min="10497" max="10497" width="4" style="56" bestFit="1" customWidth="1"/>
    <col min="10498" max="10498" width="98.44140625" style="56" customWidth="1"/>
    <col min="10499" max="10499" width="7.44140625" style="56" bestFit="1" customWidth="1"/>
    <col min="10500" max="10500" width="10.44140625" style="56" bestFit="1" customWidth="1"/>
    <col min="10501" max="10501" width="7.5546875" style="56" bestFit="1" customWidth="1"/>
    <col min="10502" max="10502" width="9.109375" style="56" bestFit="1"/>
    <col min="10503" max="10503" width="14.33203125" style="56" bestFit="1" customWidth="1"/>
    <col min="10504" max="10504" width="11.88671875" style="56" bestFit="1" customWidth="1"/>
    <col min="10505" max="10752" width="9.109375" style="56"/>
    <col min="10753" max="10753" width="4" style="56" bestFit="1" customWidth="1"/>
    <col min="10754" max="10754" width="98.44140625" style="56" customWidth="1"/>
    <col min="10755" max="10755" width="7.44140625" style="56" bestFit="1" customWidth="1"/>
    <col min="10756" max="10756" width="10.44140625" style="56" bestFit="1" customWidth="1"/>
    <col min="10757" max="10757" width="7.5546875" style="56" bestFit="1" customWidth="1"/>
    <col min="10758" max="10758" width="9.109375" style="56" bestFit="1"/>
    <col min="10759" max="10759" width="14.33203125" style="56" bestFit="1" customWidth="1"/>
    <col min="10760" max="10760" width="11.88671875" style="56" bestFit="1" customWidth="1"/>
    <col min="10761" max="11008" width="9.109375" style="56"/>
    <col min="11009" max="11009" width="4" style="56" bestFit="1" customWidth="1"/>
    <col min="11010" max="11010" width="98.44140625" style="56" customWidth="1"/>
    <col min="11011" max="11011" width="7.44140625" style="56" bestFit="1" customWidth="1"/>
    <col min="11012" max="11012" width="10.44140625" style="56" bestFit="1" customWidth="1"/>
    <col min="11013" max="11013" width="7.5546875" style="56" bestFit="1" customWidth="1"/>
    <col min="11014" max="11014" width="9.109375" style="56" bestFit="1"/>
    <col min="11015" max="11015" width="14.33203125" style="56" bestFit="1" customWidth="1"/>
    <col min="11016" max="11016" width="11.88671875" style="56" bestFit="1" customWidth="1"/>
    <col min="11017" max="11264" width="9.109375" style="56"/>
    <col min="11265" max="11265" width="4" style="56" bestFit="1" customWidth="1"/>
    <col min="11266" max="11266" width="98.44140625" style="56" customWidth="1"/>
    <col min="11267" max="11267" width="7.44140625" style="56" bestFit="1" customWidth="1"/>
    <col min="11268" max="11268" width="10.44140625" style="56" bestFit="1" customWidth="1"/>
    <col min="11269" max="11269" width="7.5546875" style="56" bestFit="1" customWidth="1"/>
    <col min="11270" max="11270" width="9.109375" style="56" bestFit="1"/>
    <col min="11271" max="11271" width="14.33203125" style="56" bestFit="1" customWidth="1"/>
    <col min="11272" max="11272" width="11.88671875" style="56" bestFit="1" customWidth="1"/>
    <col min="11273" max="11520" width="9.109375" style="56"/>
    <col min="11521" max="11521" width="4" style="56" bestFit="1" customWidth="1"/>
    <col min="11522" max="11522" width="98.44140625" style="56" customWidth="1"/>
    <col min="11523" max="11523" width="7.44140625" style="56" bestFit="1" customWidth="1"/>
    <col min="11524" max="11524" width="10.44140625" style="56" bestFit="1" customWidth="1"/>
    <col min="11525" max="11525" width="7.5546875" style="56" bestFit="1" customWidth="1"/>
    <col min="11526" max="11526" width="9.109375" style="56" bestFit="1"/>
    <col min="11527" max="11527" width="14.33203125" style="56" bestFit="1" customWidth="1"/>
    <col min="11528" max="11528" width="11.88671875" style="56" bestFit="1" customWidth="1"/>
    <col min="11529" max="11776" width="9.109375" style="56"/>
    <col min="11777" max="11777" width="4" style="56" bestFit="1" customWidth="1"/>
    <col min="11778" max="11778" width="98.44140625" style="56" customWidth="1"/>
    <col min="11779" max="11779" width="7.44140625" style="56" bestFit="1" customWidth="1"/>
    <col min="11780" max="11780" width="10.44140625" style="56" bestFit="1" customWidth="1"/>
    <col min="11781" max="11781" width="7.5546875" style="56" bestFit="1" customWidth="1"/>
    <col min="11782" max="11782" width="9.109375" style="56" bestFit="1"/>
    <col min="11783" max="11783" width="14.33203125" style="56" bestFit="1" customWidth="1"/>
    <col min="11784" max="11784" width="11.88671875" style="56" bestFit="1" customWidth="1"/>
    <col min="11785" max="12032" width="9.109375" style="56"/>
    <col min="12033" max="12033" width="4" style="56" bestFit="1" customWidth="1"/>
    <col min="12034" max="12034" width="98.44140625" style="56" customWidth="1"/>
    <col min="12035" max="12035" width="7.44140625" style="56" bestFit="1" customWidth="1"/>
    <col min="12036" max="12036" width="10.44140625" style="56" bestFit="1" customWidth="1"/>
    <col min="12037" max="12037" width="7.5546875" style="56" bestFit="1" customWidth="1"/>
    <col min="12038" max="12038" width="9.109375" style="56" bestFit="1"/>
    <col min="12039" max="12039" width="14.33203125" style="56" bestFit="1" customWidth="1"/>
    <col min="12040" max="12040" width="11.88671875" style="56" bestFit="1" customWidth="1"/>
    <col min="12041" max="12288" width="9.109375" style="56"/>
    <col min="12289" max="12289" width="4" style="56" bestFit="1" customWidth="1"/>
    <col min="12290" max="12290" width="98.44140625" style="56" customWidth="1"/>
    <col min="12291" max="12291" width="7.44140625" style="56" bestFit="1" customWidth="1"/>
    <col min="12292" max="12292" width="10.44140625" style="56" bestFit="1" customWidth="1"/>
    <col min="12293" max="12293" width="7.5546875" style="56" bestFit="1" customWidth="1"/>
    <col min="12294" max="12294" width="9.109375" style="56" bestFit="1"/>
    <col min="12295" max="12295" width="14.33203125" style="56" bestFit="1" customWidth="1"/>
    <col min="12296" max="12296" width="11.88671875" style="56" bestFit="1" customWidth="1"/>
    <col min="12297" max="12544" width="9.109375" style="56"/>
    <col min="12545" max="12545" width="4" style="56" bestFit="1" customWidth="1"/>
    <col min="12546" max="12546" width="98.44140625" style="56" customWidth="1"/>
    <col min="12547" max="12547" width="7.44140625" style="56" bestFit="1" customWidth="1"/>
    <col min="12548" max="12548" width="10.44140625" style="56" bestFit="1" customWidth="1"/>
    <col min="12549" max="12549" width="7.5546875" style="56" bestFit="1" customWidth="1"/>
    <col min="12550" max="12550" width="9.109375" style="56" bestFit="1"/>
    <col min="12551" max="12551" width="14.33203125" style="56" bestFit="1" customWidth="1"/>
    <col min="12552" max="12552" width="11.88671875" style="56" bestFit="1" customWidth="1"/>
    <col min="12553" max="12800" width="9.109375" style="56"/>
    <col min="12801" max="12801" width="4" style="56" bestFit="1" customWidth="1"/>
    <col min="12802" max="12802" width="98.44140625" style="56" customWidth="1"/>
    <col min="12803" max="12803" width="7.44140625" style="56" bestFit="1" customWidth="1"/>
    <col min="12804" max="12804" width="10.44140625" style="56" bestFit="1" customWidth="1"/>
    <col min="12805" max="12805" width="7.5546875" style="56" bestFit="1" customWidth="1"/>
    <col min="12806" max="12806" width="9.109375" style="56" bestFit="1"/>
    <col min="12807" max="12807" width="14.33203125" style="56" bestFit="1" customWidth="1"/>
    <col min="12808" max="12808" width="11.88671875" style="56" bestFit="1" customWidth="1"/>
    <col min="12809" max="13056" width="9.109375" style="56"/>
    <col min="13057" max="13057" width="4" style="56" bestFit="1" customWidth="1"/>
    <col min="13058" max="13058" width="98.44140625" style="56" customWidth="1"/>
    <col min="13059" max="13059" width="7.44140625" style="56" bestFit="1" customWidth="1"/>
    <col min="13060" max="13060" width="10.44140625" style="56" bestFit="1" customWidth="1"/>
    <col min="13061" max="13061" width="7.5546875" style="56" bestFit="1" customWidth="1"/>
    <col min="13062" max="13062" width="9.109375" style="56" bestFit="1"/>
    <col min="13063" max="13063" width="14.33203125" style="56" bestFit="1" customWidth="1"/>
    <col min="13064" max="13064" width="11.88671875" style="56" bestFit="1" customWidth="1"/>
    <col min="13065" max="13312" width="9.109375" style="56"/>
    <col min="13313" max="13313" width="4" style="56" bestFit="1" customWidth="1"/>
    <col min="13314" max="13314" width="98.44140625" style="56" customWidth="1"/>
    <col min="13315" max="13315" width="7.44140625" style="56" bestFit="1" customWidth="1"/>
    <col min="13316" max="13316" width="10.44140625" style="56" bestFit="1" customWidth="1"/>
    <col min="13317" max="13317" width="7.5546875" style="56" bestFit="1" customWidth="1"/>
    <col min="13318" max="13318" width="9.109375" style="56" bestFit="1"/>
    <col min="13319" max="13319" width="14.33203125" style="56" bestFit="1" customWidth="1"/>
    <col min="13320" max="13320" width="11.88671875" style="56" bestFit="1" customWidth="1"/>
    <col min="13321" max="13568" width="9.109375" style="56"/>
    <col min="13569" max="13569" width="4" style="56" bestFit="1" customWidth="1"/>
    <col min="13570" max="13570" width="98.44140625" style="56" customWidth="1"/>
    <col min="13571" max="13571" width="7.44140625" style="56" bestFit="1" customWidth="1"/>
    <col min="13572" max="13572" width="10.44140625" style="56" bestFit="1" customWidth="1"/>
    <col min="13573" max="13573" width="7.5546875" style="56" bestFit="1" customWidth="1"/>
    <col min="13574" max="13574" width="9.109375" style="56" bestFit="1"/>
    <col min="13575" max="13575" width="14.33203125" style="56" bestFit="1" customWidth="1"/>
    <col min="13576" max="13576" width="11.88671875" style="56" bestFit="1" customWidth="1"/>
    <col min="13577" max="13824" width="9.109375" style="56"/>
    <col min="13825" max="13825" width="4" style="56" bestFit="1" customWidth="1"/>
    <col min="13826" max="13826" width="98.44140625" style="56" customWidth="1"/>
    <col min="13827" max="13827" width="7.44140625" style="56" bestFit="1" customWidth="1"/>
    <col min="13828" max="13828" width="10.44140625" style="56" bestFit="1" customWidth="1"/>
    <col min="13829" max="13829" width="7.5546875" style="56" bestFit="1" customWidth="1"/>
    <col min="13830" max="13830" width="9.109375" style="56" bestFit="1"/>
    <col min="13831" max="13831" width="14.33203125" style="56" bestFit="1" customWidth="1"/>
    <col min="13832" max="13832" width="11.88671875" style="56" bestFit="1" customWidth="1"/>
    <col min="13833" max="14080" width="9.109375" style="56"/>
    <col min="14081" max="14081" width="4" style="56" bestFit="1" customWidth="1"/>
    <col min="14082" max="14082" width="98.44140625" style="56" customWidth="1"/>
    <col min="14083" max="14083" width="7.44140625" style="56" bestFit="1" customWidth="1"/>
    <col min="14084" max="14084" width="10.44140625" style="56" bestFit="1" customWidth="1"/>
    <col min="14085" max="14085" width="7.5546875" style="56" bestFit="1" customWidth="1"/>
    <col min="14086" max="14086" width="9.109375" style="56" bestFit="1"/>
    <col min="14087" max="14087" width="14.33203125" style="56" bestFit="1" customWidth="1"/>
    <col min="14088" max="14088" width="11.88671875" style="56" bestFit="1" customWidth="1"/>
    <col min="14089" max="14336" width="9.109375" style="56"/>
    <col min="14337" max="14337" width="4" style="56" bestFit="1" customWidth="1"/>
    <col min="14338" max="14338" width="98.44140625" style="56" customWidth="1"/>
    <col min="14339" max="14339" width="7.44140625" style="56" bestFit="1" customWidth="1"/>
    <col min="14340" max="14340" width="10.44140625" style="56" bestFit="1" customWidth="1"/>
    <col min="14341" max="14341" width="7.5546875" style="56" bestFit="1" customWidth="1"/>
    <col min="14342" max="14342" width="9.109375" style="56" bestFit="1"/>
    <col min="14343" max="14343" width="14.33203125" style="56" bestFit="1" customWidth="1"/>
    <col min="14344" max="14344" width="11.88671875" style="56" bestFit="1" customWidth="1"/>
    <col min="14345" max="14592" width="9.109375" style="56"/>
    <col min="14593" max="14593" width="4" style="56" bestFit="1" customWidth="1"/>
    <col min="14594" max="14594" width="98.44140625" style="56" customWidth="1"/>
    <col min="14595" max="14595" width="7.44140625" style="56" bestFit="1" customWidth="1"/>
    <col min="14596" max="14596" width="10.44140625" style="56" bestFit="1" customWidth="1"/>
    <col min="14597" max="14597" width="7.5546875" style="56" bestFit="1" customWidth="1"/>
    <col min="14598" max="14598" width="9.109375" style="56" bestFit="1"/>
    <col min="14599" max="14599" width="14.33203125" style="56" bestFit="1" customWidth="1"/>
    <col min="14600" max="14600" width="11.88671875" style="56" bestFit="1" customWidth="1"/>
    <col min="14601" max="14848" width="9.109375" style="56"/>
    <col min="14849" max="14849" width="4" style="56" bestFit="1" customWidth="1"/>
    <col min="14850" max="14850" width="98.44140625" style="56" customWidth="1"/>
    <col min="14851" max="14851" width="7.44140625" style="56" bestFit="1" customWidth="1"/>
    <col min="14852" max="14852" width="10.44140625" style="56" bestFit="1" customWidth="1"/>
    <col min="14853" max="14853" width="7.5546875" style="56" bestFit="1" customWidth="1"/>
    <col min="14854" max="14854" width="9.109375" style="56" bestFit="1"/>
    <col min="14855" max="14855" width="14.33203125" style="56" bestFit="1" customWidth="1"/>
    <col min="14856" max="14856" width="11.88671875" style="56" bestFit="1" customWidth="1"/>
    <col min="14857" max="15104" width="9.109375" style="56"/>
    <col min="15105" max="15105" width="4" style="56" bestFit="1" customWidth="1"/>
    <col min="15106" max="15106" width="98.44140625" style="56" customWidth="1"/>
    <col min="15107" max="15107" width="7.44140625" style="56" bestFit="1" customWidth="1"/>
    <col min="15108" max="15108" width="10.44140625" style="56" bestFit="1" customWidth="1"/>
    <col min="15109" max="15109" width="7.5546875" style="56" bestFit="1" customWidth="1"/>
    <col min="15110" max="15110" width="9.109375" style="56" bestFit="1"/>
    <col min="15111" max="15111" width="14.33203125" style="56" bestFit="1" customWidth="1"/>
    <col min="15112" max="15112" width="11.88671875" style="56" bestFit="1" customWidth="1"/>
    <col min="15113" max="15360" width="9.109375" style="56"/>
    <col min="15361" max="15361" width="4" style="56" bestFit="1" customWidth="1"/>
    <col min="15362" max="15362" width="98.44140625" style="56" customWidth="1"/>
    <col min="15363" max="15363" width="7.44140625" style="56" bestFit="1" customWidth="1"/>
    <col min="15364" max="15364" width="10.44140625" style="56" bestFit="1" customWidth="1"/>
    <col min="15365" max="15365" width="7.5546875" style="56" bestFit="1" customWidth="1"/>
    <col min="15366" max="15366" width="9.109375" style="56" bestFit="1"/>
    <col min="15367" max="15367" width="14.33203125" style="56" bestFit="1" customWidth="1"/>
    <col min="15368" max="15368" width="11.88671875" style="56" bestFit="1" customWidth="1"/>
    <col min="15369" max="15616" width="9.109375" style="56"/>
    <col min="15617" max="15617" width="4" style="56" bestFit="1" customWidth="1"/>
    <col min="15618" max="15618" width="98.44140625" style="56" customWidth="1"/>
    <col min="15619" max="15619" width="7.44140625" style="56" bestFit="1" customWidth="1"/>
    <col min="15620" max="15620" width="10.44140625" style="56" bestFit="1" customWidth="1"/>
    <col min="15621" max="15621" width="7.5546875" style="56" bestFit="1" customWidth="1"/>
    <col min="15622" max="15622" width="9.109375" style="56" bestFit="1"/>
    <col min="15623" max="15623" width="14.33203125" style="56" bestFit="1" customWidth="1"/>
    <col min="15624" max="15624" width="11.88671875" style="56" bestFit="1" customWidth="1"/>
    <col min="15625" max="15872" width="9.109375" style="56"/>
    <col min="15873" max="15873" width="4" style="56" bestFit="1" customWidth="1"/>
    <col min="15874" max="15874" width="98.44140625" style="56" customWidth="1"/>
    <col min="15875" max="15875" width="7.44140625" style="56" bestFit="1" customWidth="1"/>
    <col min="15876" max="15876" width="10.44140625" style="56" bestFit="1" customWidth="1"/>
    <col min="15877" max="15877" width="7.5546875" style="56" bestFit="1" customWidth="1"/>
    <col min="15878" max="15878" width="9.109375" style="56" bestFit="1"/>
    <col min="15879" max="15879" width="14.33203125" style="56" bestFit="1" customWidth="1"/>
    <col min="15880" max="15880" width="11.88671875" style="56" bestFit="1" customWidth="1"/>
    <col min="15881" max="16128" width="9.109375" style="56"/>
    <col min="16129" max="16129" width="4" style="56" bestFit="1" customWidth="1"/>
    <col min="16130" max="16130" width="98.44140625" style="56" customWidth="1"/>
    <col min="16131" max="16131" width="7.44140625" style="56" bestFit="1" customWidth="1"/>
    <col min="16132" max="16132" width="10.44140625" style="56" bestFit="1" customWidth="1"/>
    <col min="16133" max="16133" width="7.5546875" style="56" bestFit="1" customWidth="1"/>
    <col min="16134" max="16134" width="9.109375" style="56" bestFit="1"/>
    <col min="16135" max="16135" width="14.33203125" style="56" bestFit="1" customWidth="1"/>
    <col min="16136" max="16136" width="11.88671875" style="56" bestFit="1" customWidth="1"/>
    <col min="16137" max="16384" width="9.109375" style="56"/>
  </cols>
  <sheetData>
    <row r="1" spans="1:11" s="122" customFormat="1" ht="25.2" thickBot="1" x14ac:dyDescent="0.35">
      <c r="A1" s="214" t="s">
        <v>170</v>
      </c>
      <c r="B1" s="215"/>
      <c r="C1" s="215"/>
      <c r="D1" s="215"/>
      <c r="E1" s="215"/>
      <c r="F1" s="215"/>
      <c r="G1" s="215"/>
      <c r="H1" s="215"/>
      <c r="I1" s="216"/>
    </row>
    <row r="2" spans="1:11" s="122" customFormat="1" ht="17.399999999999999" x14ac:dyDescent="0.3">
      <c r="A2" s="85" t="s">
        <v>9</v>
      </c>
      <c r="B2" s="217" t="s">
        <v>13</v>
      </c>
      <c r="C2" s="218"/>
      <c r="D2" s="218"/>
      <c r="E2" s="218"/>
      <c r="F2" s="218"/>
      <c r="G2" s="86"/>
      <c r="H2" s="87"/>
      <c r="I2" s="88"/>
    </row>
    <row r="3" spans="1:11" s="122" customFormat="1" ht="15" x14ac:dyDescent="0.3">
      <c r="A3" s="219" t="s">
        <v>160</v>
      </c>
      <c r="B3" s="220"/>
      <c r="C3" s="220"/>
      <c r="D3" s="220"/>
      <c r="E3" s="221"/>
      <c r="F3" s="221"/>
      <c r="G3" s="64"/>
      <c r="H3" s="222"/>
      <c r="I3" s="223"/>
    </row>
    <row r="4" spans="1:11" s="122" customFormat="1" ht="15" x14ac:dyDescent="0.3">
      <c r="A4" s="125" t="s">
        <v>151</v>
      </c>
      <c r="B4" s="66"/>
      <c r="C4" s="126"/>
      <c r="D4" s="67"/>
      <c r="E4" s="68"/>
      <c r="F4" s="69"/>
      <c r="G4" s="64"/>
      <c r="H4" s="65"/>
      <c r="I4" s="89"/>
    </row>
    <row r="5" spans="1:11" s="122" customFormat="1" ht="15" x14ac:dyDescent="0.3">
      <c r="A5" s="125" t="s">
        <v>12</v>
      </c>
      <c r="B5" s="60"/>
      <c r="C5" s="61"/>
      <c r="D5" s="62"/>
      <c r="E5" s="63"/>
      <c r="F5" s="64"/>
      <c r="G5" s="64"/>
      <c r="H5" s="65"/>
      <c r="I5" s="89"/>
    </row>
    <row r="6" spans="1:11" s="122" customFormat="1" ht="17.399999999999999" x14ac:dyDescent="0.3">
      <c r="A6" s="109" t="s">
        <v>138</v>
      </c>
      <c r="B6" s="110"/>
      <c r="C6" s="213">
        <v>43818</v>
      </c>
      <c r="D6" s="213"/>
      <c r="E6" s="63"/>
      <c r="F6" s="64"/>
      <c r="G6" s="64"/>
      <c r="H6" s="65"/>
      <c r="I6" s="89"/>
    </row>
    <row r="7" spans="1:11" s="122" customFormat="1" ht="17.399999999999999" x14ac:dyDescent="0.3">
      <c r="A7" s="109" t="s">
        <v>153</v>
      </c>
      <c r="B7" s="110"/>
      <c r="C7" s="213">
        <v>43812</v>
      </c>
      <c r="D7" s="213"/>
      <c r="E7" s="120"/>
      <c r="F7" s="64"/>
      <c r="G7" s="64"/>
      <c r="H7" s="65"/>
      <c r="I7" s="89"/>
    </row>
    <row r="8" spans="1:11" s="122" customFormat="1" ht="17.399999999999999" x14ac:dyDescent="0.3">
      <c r="A8" s="125" t="s">
        <v>113</v>
      </c>
      <c r="B8" s="60"/>
      <c r="C8" s="224"/>
      <c r="D8" s="224"/>
      <c r="E8" s="63"/>
      <c r="F8" s="64"/>
      <c r="G8" s="64"/>
      <c r="H8" s="65"/>
      <c r="I8" s="89"/>
    </row>
    <row r="9" spans="1:11" s="122" customFormat="1" ht="17.399999999999999" x14ac:dyDescent="0.3">
      <c r="A9" s="125" t="s">
        <v>150</v>
      </c>
      <c r="B9" s="60"/>
      <c r="C9" s="107"/>
      <c r="D9" s="108">
        <v>43824</v>
      </c>
      <c r="E9" s="63"/>
      <c r="F9" s="64"/>
      <c r="G9" s="64"/>
      <c r="H9" s="65"/>
      <c r="I9" s="89"/>
    </row>
    <row r="10" spans="1:11" s="122" customFormat="1" ht="17.399999999999999" x14ac:dyDescent="0.3">
      <c r="A10" s="225" t="s">
        <v>114</v>
      </c>
      <c r="B10" s="226"/>
      <c r="C10" s="227">
        <f>+'BDI - Aliquota ISSQN - 5,0%'!C22</f>
        <v>0.26729999999999998</v>
      </c>
      <c r="D10" s="224"/>
      <c r="E10" s="63">
        <f>1+C10</f>
        <v>1.2673000000000001</v>
      </c>
      <c r="F10" s="64"/>
      <c r="G10" s="64"/>
      <c r="H10" s="65"/>
      <c r="I10" s="89"/>
    </row>
    <row r="11" spans="1:11" s="122" customFormat="1" ht="15" customHeight="1" x14ac:dyDescent="0.3">
      <c r="A11" s="127" t="s">
        <v>155</v>
      </c>
      <c r="B11" s="128"/>
      <c r="C11" s="227">
        <f>+'BDI - Aliquota ISSQN - 5,0% (2)'!C23</f>
        <v>0.16789999999999999</v>
      </c>
      <c r="D11" s="227"/>
      <c r="E11" s="63">
        <f>1+C11</f>
        <v>1.1678999999999999</v>
      </c>
      <c r="F11" s="64"/>
      <c r="G11" s="64"/>
      <c r="H11" s="65"/>
      <c r="I11" s="89"/>
    </row>
    <row r="12" spans="1:11" s="122" customFormat="1" ht="17.399999999999999" x14ac:dyDescent="0.3">
      <c r="A12" s="225" t="s">
        <v>115</v>
      </c>
      <c r="B12" s="226"/>
      <c r="C12" s="227">
        <f>+'ENCARGOS SOCIAIS'!C39</f>
        <v>0.87370000000000003</v>
      </c>
      <c r="D12" s="224"/>
      <c r="E12" s="229"/>
      <c r="F12" s="229"/>
      <c r="G12" s="229"/>
      <c r="H12" s="230"/>
      <c r="I12" s="231"/>
    </row>
    <row r="13" spans="1:11" s="122" customFormat="1" ht="18" thickBot="1" x14ac:dyDescent="0.35">
      <c r="A13" s="232" t="s">
        <v>116</v>
      </c>
      <c r="B13" s="233"/>
      <c r="C13" s="234">
        <f>+'ENCARGOS SOCIAIS'!D39</f>
        <v>0.50390000000000001</v>
      </c>
      <c r="D13" s="235"/>
      <c r="E13" s="236"/>
      <c r="F13" s="236"/>
      <c r="G13" s="236"/>
      <c r="H13" s="237"/>
      <c r="I13" s="238"/>
    </row>
    <row r="14" spans="1:11" s="122" customFormat="1" ht="7.5" customHeight="1" x14ac:dyDescent="0.3">
      <c r="D14" s="70"/>
      <c r="E14" s="59"/>
      <c r="F14" s="71"/>
      <c r="G14" s="72"/>
      <c r="H14" s="73"/>
    </row>
    <row r="15" spans="1:11" s="122" customFormat="1" ht="13.8" x14ac:dyDescent="0.3">
      <c r="A15" s="228" t="s">
        <v>0</v>
      </c>
      <c r="B15" s="239" t="s">
        <v>1</v>
      </c>
      <c r="C15" s="228" t="s">
        <v>2</v>
      </c>
      <c r="D15" s="240" t="s">
        <v>3</v>
      </c>
      <c r="E15" s="228" t="s">
        <v>109</v>
      </c>
      <c r="F15" s="228"/>
      <c r="G15" s="228" t="s">
        <v>110</v>
      </c>
      <c r="H15" s="228"/>
      <c r="I15" s="228"/>
      <c r="J15" s="123"/>
      <c r="K15" s="142"/>
    </row>
    <row r="16" spans="1:11" s="122" customFormat="1" ht="13.8" x14ac:dyDescent="0.3">
      <c r="A16" s="228"/>
      <c r="B16" s="239"/>
      <c r="C16" s="228"/>
      <c r="D16" s="240"/>
      <c r="E16" s="150" t="s">
        <v>111</v>
      </c>
      <c r="F16" s="83" t="s">
        <v>112</v>
      </c>
      <c r="G16" s="83" t="s">
        <v>4</v>
      </c>
      <c r="H16" s="84" t="s">
        <v>5</v>
      </c>
      <c r="I16" s="124" t="s">
        <v>6</v>
      </c>
      <c r="J16" s="123"/>
    </row>
    <row r="17" spans="1:15" s="138" customFormat="1" ht="13.8" x14ac:dyDescent="0.3">
      <c r="A17" s="143">
        <v>1</v>
      </c>
      <c r="B17" s="144" t="s">
        <v>197</v>
      </c>
      <c r="C17" s="143" t="s">
        <v>169</v>
      </c>
      <c r="D17" s="112">
        <v>4</v>
      </c>
      <c r="E17" s="156" t="s">
        <v>121</v>
      </c>
      <c r="F17" s="146">
        <v>2891.36</v>
      </c>
      <c r="G17" s="147">
        <f>+F17*$E$10</f>
        <v>3664.2205280000003</v>
      </c>
      <c r="H17" s="148">
        <f>+G17*D17</f>
        <v>14656.882112000001</v>
      </c>
      <c r="I17" s="157"/>
      <c r="J17" s="139"/>
      <c r="L17" s="169"/>
    </row>
    <row r="18" spans="1:15" s="138" customFormat="1" ht="13.8" x14ac:dyDescent="0.3">
      <c r="A18" s="143">
        <v>2</v>
      </c>
      <c r="B18" s="144" t="s">
        <v>198</v>
      </c>
      <c r="C18" s="143"/>
      <c r="D18" s="112"/>
      <c r="E18" s="145"/>
      <c r="F18" s="146"/>
      <c r="G18" s="146"/>
      <c r="H18" s="148"/>
      <c r="I18" s="158"/>
      <c r="J18" s="139"/>
    </row>
    <row r="19" spans="1:15" s="138" customFormat="1" ht="26.4" x14ac:dyDescent="0.3">
      <c r="A19" s="143" t="s">
        <v>7</v>
      </c>
      <c r="B19" s="144" t="s">
        <v>167</v>
      </c>
      <c r="C19" s="143" t="s">
        <v>168</v>
      </c>
      <c r="D19" s="112">
        <f>1100*3</f>
        <v>3300</v>
      </c>
      <c r="E19" s="170">
        <v>72838</v>
      </c>
      <c r="F19" s="146">
        <v>0.77</v>
      </c>
      <c r="G19" s="147">
        <f>+F19*$E$10</f>
        <v>0.97582100000000005</v>
      </c>
      <c r="H19" s="112">
        <f>+G19*D19</f>
        <v>3220.2093</v>
      </c>
      <c r="I19" s="159"/>
      <c r="J19" s="139"/>
    </row>
    <row r="20" spans="1:15" s="138" customFormat="1" ht="13.8" x14ac:dyDescent="0.3">
      <c r="A20" s="143">
        <v>3</v>
      </c>
      <c r="B20" s="144" t="s">
        <v>196</v>
      </c>
      <c r="C20" s="143"/>
      <c r="D20" s="112"/>
      <c r="E20" s="145"/>
      <c r="F20" s="146"/>
      <c r="G20" s="147"/>
      <c r="H20" s="112"/>
      <c r="I20" s="158">
        <f>SUM(H21:H24)</f>
        <v>247487.27558181842</v>
      </c>
      <c r="J20" s="139"/>
    </row>
    <row r="21" spans="1:15" ht="79.2" x14ac:dyDescent="0.25">
      <c r="A21" s="111" t="s">
        <v>8</v>
      </c>
      <c r="B21" s="149" t="s">
        <v>189</v>
      </c>
      <c r="C21" s="111" t="s">
        <v>118</v>
      </c>
      <c r="D21" s="147">
        <v>321.10000000000002</v>
      </c>
      <c r="E21" s="111" t="str">
        <f>+composição!C9</f>
        <v>CP-02</v>
      </c>
      <c r="F21" s="147">
        <f>+composição!I22</f>
        <v>513.70312327262536</v>
      </c>
      <c r="G21" s="147">
        <f>+F21*$E$10</f>
        <v>651.01596812339812</v>
      </c>
      <c r="H21" s="112">
        <f>+G21*D21</f>
        <v>209041.22736442316</v>
      </c>
      <c r="I21" s="160"/>
      <c r="K21" s="168"/>
      <c r="L21" s="169"/>
      <c r="M21" s="173"/>
      <c r="N21" s="105"/>
      <c r="O21" s="172"/>
    </row>
    <row r="22" spans="1:15" ht="26.4" x14ac:dyDescent="0.25">
      <c r="A22" s="111" t="s">
        <v>10</v>
      </c>
      <c r="B22" s="149" t="s">
        <v>165</v>
      </c>
      <c r="C22" s="111" t="s">
        <v>118</v>
      </c>
      <c r="D22" s="147">
        <f>(1.5+4.5)*2+33.1+2</f>
        <v>47.1</v>
      </c>
      <c r="E22" s="111" t="str">
        <f>+composição!C24</f>
        <v>CP-03</v>
      </c>
      <c r="F22" s="147">
        <f>+composição!I33</f>
        <v>389.61200439999999</v>
      </c>
      <c r="G22" s="147">
        <f t="shared" ref="G22" si="0">+F22*$E$10</f>
        <v>493.75529317612001</v>
      </c>
      <c r="H22" s="112">
        <f>+G22*D22</f>
        <v>23255.874308595252</v>
      </c>
      <c r="I22" s="121"/>
    </row>
    <row r="23" spans="1:15" ht="26.4" x14ac:dyDescent="0.25">
      <c r="A23" s="111" t="s">
        <v>145</v>
      </c>
      <c r="B23" s="149" t="s">
        <v>166</v>
      </c>
      <c r="C23" s="111" t="s">
        <v>118</v>
      </c>
      <c r="D23" s="147">
        <f>(33.1+4.45)*4</f>
        <v>150.20000000000002</v>
      </c>
      <c r="E23" s="111">
        <v>99855</v>
      </c>
      <c r="F23" s="147">
        <v>65.900000000000006</v>
      </c>
      <c r="G23" s="147">
        <f t="shared" ref="G23" si="1">+F23*$E$10</f>
        <v>83.515070000000009</v>
      </c>
      <c r="H23" s="112">
        <f>+G23*D23</f>
        <v>12543.963514000003</v>
      </c>
      <c r="I23" s="121"/>
    </row>
    <row r="24" spans="1:15" ht="26.4" x14ac:dyDescent="0.25">
      <c r="A24" s="111" t="s">
        <v>145</v>
      </c>
      <c r="B24" s="149" t="s">
        <v>183</v>
      </c>
      <c r="C24" s="111" t="s">
        <v>118</v>
      </c>
      <c r="D24" s="147">
        <f>1.8+1.5+2.1</f>
        <v>5.4</v>
      </c>
      <c r="E24" s="111" t="str">
        <f>+composição!C36</f>
        <v>CP-04</v>
      </c>
      <c r="F24" s="147">
        <f>+F22</f>
        <v>389.61200439999999</v>
      </c>
      <c r="G24" s="147">
        <f>+composição!I45</f>
        <v>490.03896200000008</v>
      </c>
      <c r="H24" s="112">
        <f>+G24*D24</f>
        <v>2646.2103948000008</v>
      </c>
      <c r="I24" s="121"/>
    </row>
    <row r="25" spans="1:15" ht="15" customHeight="1" thickBot="1" x14ac:dyDescent="0.3">
      <c r="A25" s="133"/>
      <c r="B25" s="134" t="s">
        <v>158</v>
      </c>
      <c r="C25" s="135"/>
      <c r="D25" s="136"/>
      <c r="E25" s="136"/>
      <c r="F25" s="136"/>
      <c r="G25" s="137"/>
      <c r="H25" s="211">
        <f>SUM(H17:H24)</f>
        <v>265364.36699381843</v>
      </c>
      <c r="I25" s="212"/>
    </row>
    <row r="26" spans="1:15" x14ac:dyDescent="0.25">
      <c r="H26" s="103"/>
    </row>
    <row r="27" spans="1:15" x14ac:dyDescent="0.25">
      <c r="H27" s="103"/>
    </row>
    <row r="28" spans="1:15" x14ac:dyDescent="0.25">
      <c r="H28" s="103"/>
    </row>
    <row r="29" spans="1:15" x14ac:dyDescent="0.25">
      <c r="H29" s="103"/>
      <c r="I29" s="174"/>
    </row>
  </sheetData>
  <mergeCells count="25">
    <mergeCell ref="A13:B13"/>
    <mergeCell ref="C13:D13"/>
    <mergeCell ref="E13:G13"/>
    <mergeCell ref="H13:I13"/>
    <mergeCell ref="A15:A16"/>
    <mergeCell ref="B15:B16"/>
    <mergeCell ref="C15:C16"/>
    <mergeCell ref="D15:D16"/>
    <mergeCell ref="E15:F15"/>
    <mergeCell ref="H25:I25"/>
    <mergeCell ref="C7:D7"/>
    <mergeCell ref="A1:I1"/>
    <mergeCell ref="B2:F2"/>
    <mergeCell ref="A3:F3"/>
    <mergeCell ref="H3:I3"/>
    <mergeCell ref="C6:D6"/>
    <mergeCell ref="C8:D8"/>
    <mergeCell ref="A10:B10"/>
    <mergeCell ref="C10:D10"/>
    <mergeCell ref="C11:D11"/>
    <mergeCell ref="A12:B12"/>
    <mergeCell ref="C12:D12"/>
    <mergeCell ref="G15:I15"/>
    <mergeCell ref="E12:G12"/>
    <mergeCell ref="H12:I1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showZeros="0" tabSelected="1" zoomScale="85" zoomScaleNormal="85" workbookViewId="0">
      <selection activeCell="H26" sqref="H26"/>
    </sheetView>
  </sheetViews>
  <sheetFormatPr defaultRowHeight="13.2" x14ac:dyDescent="0.25"/>
  <cols>
    <col min="1" max="1" width="7.33203125" style="102" customWidth="1"/>
    <col min="2" max="2" width="44.77734375" style="56" customWidth="1"/>
    <col min="3" max="3" width="19.88671875" style="56" bestFit="1" customWidth="1"/>
    <col min="4" max="5" width="9.44140625" style="56" bestFit="1" customWidth="1"/>
    <col min="6" max="6" width="15.44140625" style="94" bestFit="1" customWidth="1"/>
    <col min="7" max="7" width="10.5546875" style="56" bestFit="1" customWidth="1"/>
    <col min="8" max="8" width="15.44140625" style="56" bestFit="1" customWidth="1"/>
    <col min="9" max="9" width="9.44140625" style="56" bestFit="1" customWidth="1"/>
    <col min="10" max="10" width="12.88671875" style="56" bestFit="1" customWidth="1"/>
    <col min="11" max="11" width="9.109375" style="56"/>
    <col min="12" max="12" width="12.88671875" style="56" bestFit="1" customWidth="1"/>
    <col min="13" max="13" width="12.5546875" style="56" customWidth="1"/>
    <col min="14" max="254" width="9.109375" style="56"/>
    <col min="255" max="255" width="7.33203125" style="56" customWidth="1"/>
    <col min="256" max="256" width="42.33203125" style="56" bestFit="1" customWidth="1"/>
    <col min="257" max="257" width="16.5546875" style="56" bestFit="1" customWidth="1"/>
    <col min="258" max="258" width="9.44140625" style="56" bestFit="1" customWidth="1"/>
    <col min="259" max="259" width="9.5546875" style="56" customWidth="1"/>
    <col min="260" max="260" width="11.6640625" style="56" bestFit="1" customWidth="1"/>
    <col min="261" max="261" width="8.109375" style="56" bestFit="1" customWidth="1"/>
    <col min="262" max="262" width="14.33203125" style="56" bestFit="1" customWidth="1"/>
    <col min="263" max="263" width="10.44140625" style="56" customWidth="1"/>
    <col min="264" max="264" width="12.88671875" style="56" customWidth="1"/>
    <col min="265" max="265" width="9.44140625" style="56" bestFit="1" customWidth="1"/>
    <col min="266" max="266" width="12.88671875" style="56" customWidth="1"/>
    <col min="267" max="510" width="9.109375" style="56"/>
    <col min="511" max="511" width="7.33203125" style="56" customWidth="1"/>
    <col min="512" max="512" width="42.33203125" style="56" bestFit="1" customWidth="1"/>
    <col min="513" max="513" width="16.5546875" style="56" bestFit="1" customWidth="1"/>
    <col min="514" max="514" width="9.44140625" style="56" bestFit="1" customWidth="1"/>
    <col min="515" max="515" width="9.5546875" style="56" customWidth="1"/>
    <col min="516" max="516" width="11.6640625" style="56" bestFit="1" customWidth="1"/>
    <col min="517" max="517" width="8.109375" style="56" bestFit="1" customWidth="1"/>
    <col min="518" max="518" width="14.33203125" style="56" bestFit="1" customWidth="1"/>
    <col min="519" max="519" width="10.44140625" style="56" customWidth="1"/>
    <col min="520" max="520" width="12.88671875" style="56" customWidth="1"/>
    <col min="521" max="521" width="9.44140625" style="56" bestFit="1" customWidth="1"/>
    <col min="522" max="522" width="12.88671875" style="56" customWidth="1"/>
    <col min="523" max="766" width="9.109375" style="56"/>
    <col min="767" max="767" width="7.33203125" style="56" customWidth="1"/>
    <col min="768" max="768" width="42.33203125" style="56" bestFit="1" customWidth="1"/>
    <col min="769" max="769" width="16.5546875" style="56" bestFit="1" customWidth="1"/>
    <col min="770" max="770" width="9.44140625" style="56" bestFit="1" customWidth="1"/>
    <col min="771" max="771" width="9.5546875" style="56" customWidth="1"/>
    <col min="772" max="772" width="11.6640625" style="56" bestFit="1" customWidth="1"/>
    <col min="773" max="773" width="8.109375" style="56" bestFit="1" customWidth="1"/>
    <col min="774" max="774" width="14.33203125" style="56" bestFit="1" customWidth="1"/>
    <col min="775" max="775" width="10.44140625" style="56" customWidth="1"/>
    <col min="776" max="776" width="12.88671875" style="56" customWidth="1"/>
    <col min="777" max="777" width="9.44140625" style="56" bestFit="1" customWidth="1"/>
    <col min="778" max="778" width="12.88671875" style="56" customWidth="1"/>
    <col min="779" max="1022" width="9.109375" style="56"/>
    <col min="1023" max="1023" width="7.33203125" style="56" customWidth="1"/>
    <col min="1024" max="1024" width="42.33203125" style="56" bestFit="1" customWidth="1"/>
    <col min="1025" max="1025" width="16.5546875" style="56" bestFit="1" customWidth="1"/>
    <col min="1026" max="1026" width="9.44140625" style="56" bestFit="1" customWidth="1"/>
    <col min="1027" max="1027" width="9.5546875" style="56" customWidth="1"/>
    <col min="1028" max="1028" width="11.6640625" style="56" bestFit="1" customWidth="1"/>
    <col min="1029" max="1029" width="8.109375" style="56" bestFit="1" customWidth="1"/>
    <col min="1030" max="1030" width="14.33203125" style="56" bestFit="1" customWidth="1"/>
    <col min="1031" max="1031" width="10.44140625" style="56" customWidth="1"/>
    <col min="1032" max="1032" width="12.88671875" style="56" customWidth="1"/>
    <col min="1033" max="1033" width="9.44140625" style="56" bestFit="1" customWidth="1"/>
    <col min="1034" max="1034" width="12.88671875" style="56" customWidth="1"/>
    <col min="1035" max="1278" width="9.109375" style="56"/>
    <col min="1279" max="1279" width="7.33203125" style="56" customWidth="1"/>
    <col min="1280" max="1280" width="42.33203125" style="56" bestFit="1" customWidth="1"/>
    <col min="1281" max="1281" width="16.5546875" style="56" bestFit="1" customWidth="1"/>
    <col min="1282" max="1282" width="9.44140625" style="56" bestFit="1" customWidth="1"/>
    <col min="1283" max="1283" width="9.5546875" style="56" customWidth="1"/>
    <col min="1284" max="1284" width="11.6640625" style="56" bestFit="1" customWidth="1"/>
    <col min="1285" max="1285" width="8.109375" style="56" bestFit="1" customWidth="1"/>
    <col min="1286" max="1286" width="14.33203125" style="56" bestFit="1" customWidth="1"/>
    <col min="1287" max="1287" width="10.44140625" style="56" customWidth="1"/>
    <col min="1288" max="1288" width="12.88671875" style="56" customWidth="1"/>
    <col min="1289" max="1289" width="9.44140625" style="56" bestFit="1" customWidth="1"/>
    <col min="1290" max="1290" width="12.88671875" style="56" customWidth="1"/>
    <col min="1291" max="1534" width="9.109375" style="56"/>
    <col min="1535" max="1535" width="7.33203125" style="56" customWidth="1"/>
    <col min="1536" max="1536" width="42.33203125" style="56" bestFit="1" customWidth="1"/>
    <col min="1537" max="1537" width="16.5546875" style="56" bestFit="1" customWidth="1"/>
    <col min="1538" max="1538" width="9.44140625" style="56" bestFit="1" customWidth="1"/>
    <col min="1539" max="1539" width="9.5546875" style="56" customWidth="1"/>
    <col min="1540" max="1540" width="11.6640625" style="56" bestFit="1" customWidth="1"/>
    <col min="1541" max="1541" width="8.109375" style="56" bestFit="1" customWidth="1"/>
    <col min="1542" max="1542" width="14.33203125" style="56" bestFit="1" customWidth="1"/>
    <col min="1543" max="1543" width="10.44140625" style="56" customWidth="1"/>
    <col min="1544" max="1544" width="12.88671875" style="56" customWidth="1"/>
    <col min="1545" max="1545" width="9.44140625" style="56" bestFit="1" customWidth="1"/>
    <col min="1546" max="1546" width="12.88671875" style="56" customWidth="1"/>
    <col min="1547" max="1790" width="9.109375" style="56"/>
    <col min="1791" max="1791" width="7.33203125" style="56" customWidth="1"/>
    <col min="1792" max="1792" width="42.33203125" style="56" bestFit="1" customWidth="1"/>
    <col min="1793" max="1793" width="16.5546875" style="56" bestFit="1" customWidth="1"/>
    <col min="1794" max="1794" width="9.44140625" style="56" bestFit="1" customWidth="1"/>
    <col min="1795" max="1795" width="9.5546875" style="56" customWidth="1"/>
    <col min="1796" max="1796" width="11.6640625" style="56" bestFit="1" customWidth="1"/>
    <col min="1797" max="1797" width="8.109375" style="56" bestFit="1" customWidth="1"/>
    <col min="1798" max="1798" width="14.33203125" style="56" bestFit="1" customWidth="1"/>
    <col min="1799" max="1799" width="10.44140625" style="56" customWidth="1"/>
    <col min="1800" max="1800" width="12.88671875" style="56" customWidth="1"/>
    <col min="1801" max="1801" width="9.44140625" style="56" bestFit="1" customWidth="1"/>
    <col min="1802" max="1802" width="12.88671875" style="56" customWidth="1"/>
    <col min="1803" max="2046" width="9.109375" style="56"/>
    <col min="2047" max="2047" width="7.33203125" style="56" customWidth="1"/>
    <col min="2048" max="2048" width="42.33203125" style="56" bestFit="1" customWidth="1"/>
    <col min="2049" max="2049" width="16.5546875" style="56" bestFit="1" customWidth="1"/>
    <col min="2050" max="2050" width="9.44140625" style="56" bestFit="1" customWidth="1"/>
    <col min="2051" max="2051" width="9.5546875" style="56" customWidth="1"/>
    <col min="2052" max="2052" width="11.6640625" style="56" bestFit="1" customWidth="1"/>
    <col min="2053" max="2053" width="8.109375" style="56" bestFit="1" customWidth="1"/>
    <col min="2054" max="2054" width="14.33203125" style="56" bestFit="1" customWidth="1"/>
    <col min="2055" max="2055" width="10.44140625" style="56" customWidth="1"/>
    <col min="2056" max="2056" width="12.88671875" style="56" customWidth="1"/>
    <col min="2057" max="2057" width="9.44140625" style="56" bestFit="1" customWidth="1"/>
    <col min="2058" max="2058" width="12.88671875" style="56" customWidth="1"/>
    <col min="2059" max="2302" width="9.109375" style="56"/>
    <col min="2303" max="2303" width="7.33203125" style="56" customWidth="1"/>
    <col min="2304" max="2304" width="42.33203125" style="56" bestFit="1" customWidth="1"/>
    <col min="2305" max="2305" width="16.5546875" style="56" bestFit="1" customWidth="1"/>
    <col min="2306" max="2306" width="9.44140625" style="56" bestFit="1" customWidth="1"/>
    <col min="2307" max="2307" width="9.5546875" style="56" customWidth="1"/>
    <col min="2308" max="2308" width="11.6640625" style="56" bestFit="1" customWidth="1"/>
    <col min="2309" max="2309" width="8.109375" style="56" bestFit="1" customWidth="1"/>
    <col min="2310" max="2310" width="14.33203125" style="56" bestFit="1" customWidth="1"/>
    <col min="2311" max="2311" width="10.44140625" style="56" customWidth="1"/>
    <col min="2312" max="2312" width="12.88671875" style="56" customWidth="1"/>
    <col min="2313" max="2313" width="9.44140625" style="56" bestFit="1" customWidth="1"/>
    <col min="2314" max="2314" width="12.88671875" style="56" customWidth="1"/>
    <col min="2315" max="2558" width="9.109375" style="56"/>
    <col min="2559" max="2559" width="7.33203125" style="56" customWidth="1"/>
    <col min="2560" max="2560" width="42.33203125" style="56" bestFit="1" customWidth="1"/>
    <col min="2561" max="2561" width="16.5546875" style="56" bestFit="1" customWidth="1"/>
    <col min="2562" max="2562" width="9.44140625" style="56" bestFit="1" customWidth="1"/>
    <col min="2563" max="2563" width="9.5546875" style="56" customWidth="1"/>
    <col min="2564" max="2564" width="11.6640625" style="56" bestFit="1" customWidth="1"/>
    <col min="2565" max="2565" width="8.109375" style="56" bestFit="1" customWidth="1"/>
    <col min="2566" max="2566" width="14.33203125" style="56" bestFit="1" customWidth="1"/>
    <col min="2567" max="2567" width="10.44140625" style="56" customWidth="1"/>
    <col min="2568" max="2568" width="12.88671875" style="56" customWidth="1"/>
    <col min="2569" max="2569" width="9.44140625" style="56" bestFit="1" customWidth="1"/>
    <col min="2570" max="2570" width="12.88671875" style="56" customWidth="1"/>
    <col min="2571" max="2814" width="9.109375" style="56"/>
    <col min="2815" max="2815" width="7.33203125" style="56" customWidth="1"/>
    <col min="2816" max="2816" width="42.33203125" style="56" bestFit="1" customWidth="1"/>
    <col min="2817" max="2817" width="16.5546875" style="56" bestFit="1" customWidth="1"/>
    <col min="2818" max="2818" width="9.44140625" style="56" bestFit="1" customWidth="1"/>
    <col min="2819" max="2819" width="9.5546875" style="56" customWidth="1"/>
    <col min="2820" max="2820" width="11.6640625" style="56" bestFit="1" customWidth="1"/>
    <col min="2821" max="2821" width="8.109375" style="56" bestFit="1" customWidth="1"/>
    <col min="2822" max="2822" width="14.33203125" style="56" bestFit="1" customWidth="1"/>
    <col min="2823" max="2823" width="10.44140625" style="56" customWidth="1"/>
    <col min="2824" max="2824" width="12.88671875" style="56" customWidth="1"/>
    <col min="2825" max="2825" width="9.44140625" style="56" bestFit="1" customWidth="1"/>
    <col min="2826" max="2826" width="12.88671875" style="56" customWidth="1"/>
    <col min="2827" max="3070" width="9.109375" style="56"/>
    <col min="3071" max="3071" width="7.33203125" style="56" customWidth="1"/>
    <col min="3072" max="3072" width="42.33203125" style="56" bestFit="1" customWidth="1"/>
    <col min="3073" max="3073" width="16.5546875" style="56" bestFit="1" customWidth="1"/>
    <col min="3074" max="3074" width="9.44140625" style="56" bestFit="1" customWidth="1"/>
    <col min="3075" max="3075" width="9.5546875" style="56" customWidth="1"/>
    <col min="3076" max="3076" width="11.6640625" style="56" bestFit="1" customWidth="1"/>
    <col min="3077" max="3077" width="8.109375" style="56" bestFit="1" customWidth="1"/>
    <col min="3078" max="3078" width="14.33203125" style="56" bestFit="1" customWidth="1"/>
    <col min="3079" max="3079" width="10.44140625" style="56" customWidth="1"/>
    <col min="3080" max="3080" width="12.88671875" style="56" customWidth="1"/>
    <col min="3081" max="3081" width="9.44140625" style="56" bestFit="1" customWidth="1"/>
    <col min="3082" max="3082" width="12.88671875" style="56" customWidth="1"/>
    <col min="3083" max="3326" width="9.109375" style="56"/>
    <col min="3327" max="3327" width="7.33203125" style="56" customWidth="1"/>
    <col min="3328" max="3328" width="42.33203125" style="56" bestFit="1" customWidth="1"/>
    <col min="3329" max="3329" width="16.5546875" style="56" bestFit="1" customWidth="1"/>
    <col min="3330" max="3330" width="9.44140625" style="56" bestFit="1" customWidth="1"/>
    <col min="3331" max="3331" width="9.5546875" style="56" customWidth="1"/>
    <col min="3332" max="3332" width="11.6640625" style="56" bestFit="1" customWidth="1"/>
    <col min="3333" max="3333" width="8.109375" style="56" bestFit="1" customWidth="1"/>
    <col min="3334" max="3334" width="14.33203125" style="56" bestFit="1" customWidth="1"/>
    <col min="3335" max="3335" width="10.44140625" style="56" customWidth="1"/>
    <col min="3336" max="3336" width="12.88671875" style="56" customWidth="1"/>
    <col min="3337" max="3337" width="9.44140625" style="56" bestFit="1" customWidth="1"/>
    <col min="3338" max="3338" width="12.88671875" style="56" customWidth="1"/>
    <col min="3339" max="3582" width="9.109375" style="56"/>
    <col min="3583" max="3583" width="7.33203125" style="56" customWidth="1"/>
    <col min="3584" max="3584" width="42.33203125" style="56" bestFit="1" customWidth="1"/>
    <col min="3585" max="3585" width="16.5546875" style="56" bestFit="1" customWidth="1"/>
    <col min="3586" max="3586" width="9.44140625" style="56" bestFit="1" customWidth="1"/>
    <col min="3587" max="3587" width="9.5546875" style="56" customWidth="1"/>
    <col min="3588" max="3588" width="11.6640625" style="56" bestFit="1" customWidth="1"/>
    <col min="3589" max="3589" width="8.109375" style="56" bestFit="1" customWidth="1"/>
    <col min="3590" max="3590" width="14.33203125" style="56" bestFit="1" customWidth="1"/>
    <col min="3591" max="3591" width="10.44140625" style="56" customWidth="1"/>
    <col min="3592" max="3592" width="12.88671875" style="56" customWidth="1"/>
    <col min="3593" max="3593" width="9.44140625" style="56" bestFit="1" customWidth="1"/>
    <col min="3594" max="3594" width="12.88671875" style="56" customWidth="1"/>
    <col min="3595" max="3838" width="9.109375" style="56"/>
    <col min="3839" max="3839" width="7.33203125" style="56" customWidth="1"/>
    <col min="3840" max="3840" width="42.33203125" style="56" bestFit="1" customWidth="1"/>
    <col min="3841" max="3841" width="16.5546875" style="56" bestFit="1" customWidth="1"/>
    <col min="3842" max="3842" width="9.44140625" style="56" bestFit="1" customWidth="1"/>
    <col min="3843" max="3843" width="9.5546875" style="56" customWidth="1"/>
    <col min="3844" max="3844" width="11.6640625" style="56" bestFit="1" customWidth="1"/>
    <col min="3845" max="3845" width="8.109375" style="56" bestFit="1" customWidth="1"/>
    <col min="3846" max="3846" width="14.33203125" style="56" bestFit="1" customWidth="1"/>
    <col min="3847" max="3847" width="10.44140625" style="56" customWidth="1"/>
    <col min="3848" max="3848" width="12.88671875" style="56" customWidth="1"/>
    <col min="3849" max="3849" width="9.44140625" style="56" bestFit="1" customWidth="1"/>
    <col min="3850" max="3850" width="12.88671875" style="56" customWidth="1"/>
    <col min="3851" max="4094" width="9.109375" style="56"/>
    <col min="4095" max="4095" width="7.33203125" style="56" customWidth="1"/>
    <col min="4096" max="4096" width="42.33203125" style="56" bestFit="1" customWidth="1"/>
    <col min="4097" max="4097" width="16.5546875" style="56" bestFit="1" customWidth="1"/>
    <col min="4098" max="4098" width="9.44140625" style="56" bestFit="1" customWidth="1"/>
    <col min="4099" max="4099" width="9.5546875" style="56" customWidth="1"/>
    <col min="4100" max="4100" width="11.6640625" style="56" bestFit="1" customWidth="1"/>
    <col min="4101" max="4101" width="8.109375" style="56" bestFit="1" customWidth="1"/>
    <col min="4102" max="4102" width="14.33203125" style="56" bestFit="1" customWidth="1"/>
    <col min="4103" max="4103" width="10.44140625" style="56" customWidth="1"/>
    <col min="4104" max="4104" width="12.88671875" style="56" customWidth="1"/>
    <col min="4105" max="4105" width="9.44140625" style="56" bestFit="1" customWidth="1"/>
    <col min="4106" max="4106" width="12.88671875" style="56" customWidth="1"/>
    <col min="4107" max="4350" width="9.109375" style="56"/>
    <col min="4351" max="4351" width="7.33203125" style="56" customWidth="1"/>
    <col min="4352" max="4352" width="42.33203125" style="56" bestFit="1" customWidth="1"/>
    <col min="4353" max="4353" width="16.5546875" style="56" bestFit="1" customWidth="1"/>
    <col min="4354" max="4354" width="9.44140625" style="56" bestFit="1" customWidth="1"/>
    <col min="4355" max="4355" width="9.5546875" style="56" customWidth="1"/>
    <col min="4356" max="4356" width="11.6640625" style="56" bestFit="1" customWidth="1"/>
    <col min="4357" max="4357" width="8.109375" style="56" bestFit="1" customWidth="1"/>
    <col min="4358" max="4358" width="14.33203125" style="56" bestFit="1" customWidth="1"/>
    <col min="4359" max="4359" width="10.44140625" style="56" customWidth="1"/>
    <col min="4360" max="4360" width="12.88671875" style="56" customWidth="1"/>
    <col min="4361" max="4361" width="9.44140625" style="56" bestFit="1" customWidth="1"/>
    <col min="4362" max="4362" width="12.88671875" style="56" customWidth="1"/>
    <col min="4363" max="4606" width="9.109375" style="56"/>
    <col min="4607" max="4607" width="7.33203125" style="56" customWidth="1"/>
    <col min="4608" max="4608" width="42.33203125" style="56" bestFit="1" customWidth="1"/>
    <col min="4609" max="4609" width="16.5546875" style="56" bestFit="1" customWidth="1"/>
    <col min="4610" max="4610" width="9.44140625" style="56" bestFit="1" customWidth="1"/>
    <col min="4611" max="4611" width="9.5546875" style="56" customWidth="1"/>
    <col min="4612" max="4612" width="11.6640625" style="56" bestFit="1" customWidth="1"/>
    <col min="4613" max="4613" width="8.109375" style="56" bestFit="1" customWidth="1"/>
    <col min="4614" max="4614" width="14.33203125" style="56" bestFit="1" customWidth="1"/>
    <col min="4615" max="4615" width="10.44140625" style="56" customWidth="1"/>
    <col min="4616" max="4616" width="12.88671875" style="56" customWidth="1"/>
    <col min="4617" max="4617" width="9.44140625" style="56" bestFit="1" customWidth="1"/>
    <col min="4618" max="4618" width="12.88671875" style="56" customWidth="1"/>
    <col min="4619" max="4862" width="9.109375" style="56"/>
    <col min="4863" max="4863" width="7.33203125" style="56" customWidth="1"/>
    <col min="4864" max="4864" width="42.33203125" style="56" bestFit="1" customWidth="1"/>
    <col min="4865" max="4865" width="16.5546875" style="56" bestFit="1" customWidth="1"/>
    <col min="4866" max="4866" width="9.44140625" style="56" bestFit="1" customWidth="1"/>
    <col min="4867" max="4867" width="9.5546875" style="56" customWidth="1"/>
    <col min="4868" max="4868" width="11.6640625" style="56" bestFit="1" customWidth="1"/>
    <col min="4869" max="4869" width="8.109375" style="56" bestFit="1" customWidth="1"/>
    <col min="4870" max="4870" width="14.33203125" style="56" bestFit="1" customWidth="1"/>
    <col min="4871" max="4871" width="10.44140625" style="56" customWidth="1"/>
    <col min="4872" max="4872" width="12.88671875" style="56" customWidth="1"/>
    <col min="4873" max="4873" width="9.44140625" style="56" bestFit="1" customWidth="1"/>
    <col min="4874" max="4874" width="12.88671875" style="56" customWidth="1"/>
    <col min="4875" max="5118" width="9.109375" style="56"/>
    <col min="5119" max="5119" width="7.33203125" style="56" customWidth="1"/>
    <col min="5120" max="5120" width="42.33203125" style="56" bestFit="1" customWidth="1"/>
    <col min="5121" max="5121" width="16.5546875" style="56" bestFit="1" customWidth="1"/>
    <col min="5122" max="5122" width="9.44140625" style="56" bestFit="1" customWidth="1"/>
    <col min="5123" max="5123" width="9.5546875" style="56" customWidth="1"/>
    <col min="5124" max="5124" width="11.6640625" style="56" bestFit="1" customWidth="1"/>
    <col min="5125" max="5125" width="8.109375" style="56" bestFit="1" customWidth="1"/>
    <col min="5126" max="5126" width="14.33203125" style="56" bestFit="1" customWidth="1"/>
    <col min="5127" max="5127" width="10.44140625" style="56" customWidth="1"/>
    <col min="5128" max="5128" width="12.88671875" style="56" customWidth="1"/>
    <col min="5129" max="5129" width="9.44140625" style="56" bestFit="1" customWidth="1"/>
    <col min="5130" max="5130" width="12.88671875" style="56" customWidth="1"/>
    <col min="5131" max="5374" width="9.109375" style="56"/>
    <col min="5375" max="5375" width="7.33203125" style="56" customWidth="1"/>
    <col min="5376" max="5376" width="42.33203125" style="56" bestFit="1" customWidth="1"/>
    <col min="5377" max="5377" width="16.5546875" style="56" bestFit="1" customWidth="1"/>
    <col min="5378" max="5378" width="9.44140625" style="56" bestFit="1" customWidth="1"/>
    <col min="5379" max="5379" width="9.5546875" style="56" customWidth="1"/>
    <col min="5380" max="5380" width="11.6640625" style="56" bestFit="1" customWidth="1"/>
    <col min="5381" max="5381" width="8.109375" style="56" bestFit="1" customWidth="1"/>
    <col min="5382" max="5382" width="14.33203125" style="56" bestFit="1" customWidth="1"/>
    <col min="5383" max="5383" width="10.44140625" style="56" customWidth="1"/>
    <col min="5384" max="5384" width="12.88671875" style="56" customWidth="1"/>
    <col min="5385" max="5385" width="9.44140625" style="56" bestFit="1" customWidth="1"/>
    <col min="5386" max="5386" width="12.88671875" style="56" customWidth="1"/>
    <col min="5387" max="5630" width="9.109375" style="56"/>
    <col min="5631" max="5631" width="7.33203125" style="56" customWidth="1"/>
    <col min="5632" max="5632" width="42.33203125" style="56" bestFit="1" customWidth="1"/>
    <col min="5633" max="5633" width="16.5546875" style="56" bestFit="1" customWidth="1"/>
    <col min="5634" max="5634" width="9.44140625" style="56" bestFit="1" customWidth="1"/>
    <col min="5635" max="5635" width="9.5546875" style="56" customWidth="1"/>
    <col min="5636" max="5636" width="11.6640625" style="56" bestFit="1" customWidth="1"/>
    <col min="5637" max="5637" width="8.109375" style="56" bestFit="1" customWidth="1"/>
    <col min="5638" max="5638" width="14.33203125" style="56" bestFit="1" customWidth="1"/>
    <col min="5639" max="5639" width="10.44140625" style="56" customWidth="1"/>
    <col min="5640" max="5640" width="12.88671875" style="56" customWidth="1"/>
    <col min="5641" max="5641" width="9.44140625" style="56" bestFit="1" customWidth="1"/>
    <col min="5642" max="5642" width="12.88671875" style="56" customWidth="1"/>
    <col min="5643" max="5886" width="9.109375" style="56"/>
    <col min="5887" max="5887" width="7.33203125" style="56" customWidth="1"/>
    <col min="5888" max="5888" width="42.33203125" style="56" bestFit="1" customWidth="1"/>
    <col min="5889" max="5889" width="16.5546875" style="56" bestFit="1" customWidth="1"/>
    <col min="5890" max="5890" width="9.44140625" style="56" bestFit="1" customWidth="1"/>
    <col min="5891" max="5891" width="9.5546875" style="56" customWidth="1"/>
    <col min="5892" max="5892" width="11.6640625" style="56" bestFit="1" customWidth="1"/>
    <col min="5893" max="5893" width="8.109375" style="56" bestFit="1" customWidth="1"/>
    <col min="5894" max="5894" width="14.33203125" style="56" bestFit="1" customWidth="1"/>
    <col min="5895" max="5895" width="10.44140625" style="56" customWidth="1"/>
    <col min="5896" max="5896" width="12.88671875" style="56" customWidth="1"/>
    <col min="5897" max="5897" width="9.44140625" style="56" bestFit="1" customWidth="1"/>
    <col min="5898" max="5898" width="12.88671875" style="56" customWidth="1"/>
    <col min="5899" max="6142" width="9.109375" style="56"/>
    <col min="6143" max="6143" width="7.33203125" style="56" customWidth="1"/>
    <col min="6144" max="6144" width="42.33203125" style="56" bestFit="1" customWidth="1"/>
    <col min="6145" max="6145" width="16.5546875" style="56" bestFit="1" customWidth="1"/>
    <col min="6146" max="6146" width="9.44140625" style="56" bestFit="1" customWidth="1"/>
    <col min="6147" max="6147" width="9.5546875" style="56" customWidth="1"/>
    <col min="6148" max="6148" width="11.6640625" style="56" bestFit="1" customWidth="1"/>
    <col min="6149" max="6149" width="8.109375" style="56" bestFit="1" customWidth="1"/>
    <col min="6150" max="6150" width="14.33203125" style="56" bestFit="1" customWidth="1"/>
    <col min="6151" max="6151" width="10.44140625" style="56" customWidth="1"/>
    <col min="6152" max="6152" width="12.88671875" style="56" customWidth="1"/>
    <col min="6153" max="6153" width="9.44140625" style="56" bestFit="1" customWidth="1"/>
    <col min="6154" max="6154" width="12.88671875" style="56" customWidth="1"/>
    <col min="6155" max="6398" width="9.109375" style="56"/>
    <col min="6399" max="6399" width="7.33203125" style="56" customWidth="1"/>
    <col min="6400" max="6400" width="42.33203125" style="56" bestFit="1" customWidth="1"/>
    <col min="6401" max="6401" width="16.5546875" style="56" bestFit="1" customWidth="1"/>
    <col min="6402" max="6402" width="9.44140625" style="56" bestFit="1" customWidth="1"/>
    <col min="6403" max="6403" width="9.5546875" style="56" customWidth="1"/>
    <col min="6404" max="6404" width="11.6640625" style="56" bestFit="1" customWidth="1"/>
    <col min="6405" max="6405" width="8.109375" style="56" bestFit="1" customWidth="1"/>
    <col min="6406" max="6406" width="14.33203125" style="56" bestFit="1" customWidth="1"/>
    <col min="6407" max="6407" width="10.44140625" style="56" customWidth="1"/>
    <col min="6408" max="6408" width="12.88671875" style="56" customWidth="1"/>
    <col min="6409" max="6409" width="9.44140625" style="56" bestFit="1" customWidth="1"/>
    <col min="6410" max="6410" width="12.88671875" style="56" customWidth="1"/>
    <col min="6411" max="6654" width="9.109375" style="56"/>
    <col min="6655" max="6655" width="7.33203125" style="56" customWidth="1"/>
    <col min="6656" max="6656" width="42.33203125" style="56" bestFit="1" customWidth="1"/>
    <col min="6657" max="6657" width="16.5546875" style="56" bestFit="1" customWidth="1"/>
    <col min="6658" max="6658" width="9.44140625" style="56" bestFit="1" customWidth="1"/>
    <col min="6659" max="6659" width="9.5546875" style="56" customWidth="1"/>
    <col min="6660" max="6660" width="11.6640625" style="56" bestFit="1" customWidth="1"/>
    <col min="6661" max="6661" width="8.109375" style="56" bestFit="1" customWidth="1"/>
    <col min="6662" max="6662" width="14.33203125" style="56" bestFit="1" customWidth="1"/>
    <col min="6663" max="6663" width="10.44140625" style="56" customWidth="1"/>
    <col min="6664" max="6664" width="12.88671875" style="56" customWidth="1"/>
    <col min="6665" max="6665" width="9.44140625" style="56" bestFit="1" customWidth="1"/>
    <col min="6666" max="6666" width="12.88671875" style="56" customWidth="1"/>
    <col min="6667" max="6910" width="9.109375" style="56"/>
    <col min="6911" max="6911" width="7.33203125" style="56" customWidth="1"/>
    <col min="6912" max="6912" width="42.33203125" style="56" bestFit="1" customWidth="1"/>
    <col min="6913" max="6913" width="16.5546875" style="56" bestFit="1" customWidth="1"/>
    <col min="6914" max="6914" width="9.44140625" style="56" bestFit="1" customWidth="1"/>
    <col min="6915" max="6915" width="9.5546875" style="56" customWidth="1"/>
    <col min="6916" max="6916" width="11.6640625" style="56" bestFit="1" customWidth="1"/>
    <col min="6917" max="6917" width="8.109375" style="56" bestFit="1" customWidth="1"/>
    <col min="6918" max="6918" width="14.33203125" style="56" bestFit="1" customWidth="1"/>
    <col min="6919" max="6919" width="10.44140625" style="56" customWidth="1"/>
    <col min="6920" max="6920" width="12.88671875" style="56" customWidth="1"/>
    <col min="6921" max="6921" width="9.44140625" style="56" bestFit="1" customWidth="1"/>
    <col min="6922" max="6922" width="12.88671875" style="56" customWidth="1"/>
    <col min="6923" max="7166" width="9.109375" style="56"/>
    <col min="7167" max="7167" width="7.33203125" style="56" customWidth="1"/>
    <col min="7168" max="7168" width="42.33203125" style="56" bestFit="1" customWidth="1"/>
    <col min="7169" max="7169" width="16.5546875" style="56" bestFit="1" customWidth="1"/>
    <col min="7170" max="7170" width="9.44140625" style="56" bestFit="1" customWidth="1"/>
    <col min="7171" max="7171" width="9.5546875" style="56" customWidth="1"/>
    <col min="7172" max="7172" width="11.6640625" style="56" bestFit="1" customWidth="1"/>
    <col min="7173" max="7173" width="8.109375" style="56" bestFit="1" customWidth="1"/>
    <col min="7174" max="7174" width="14.33203125" style="56" bestFit="1" customWidth="1"/>
    <col min="7175" max="7175" width="10.44140625" style="56" customWidth="1"/>
    <col min="7176" max="7176" width="12.88671875" style="56" customWidth="1"/>
    <col min="7177" max="7177" width="9.44140625" style="56" bestFit="1" customWidth="1"/>
    <col min="7178" max="7178" width="12.88671875" style="56" customWidth="1"/>
    <col min="7179" max="7422" width="9.109375" style="56"/>
    <col min="7423" max="7423" width="7.33203125" style="56" customWidth="1"/>
    <col min="7424" max="7424" width="42.33203125" style="56" bestFit="1" customWidth="1"/>
    <col min="7425" max="7425" width="16.5546875" style="56" bestFit="1" customWidth="1"/>
    <col min="7426" max="7426" width="9.44140625" style="56" bestFit="1" customWidth="1"/>
    <col min="7427" max="7427" width="9.5546875" style="56" customWidth="1"/>
    <col min="7428" max="7428" width="11.6640625" style="56" bestFit="1" customWidth="1"/>
    <col min="7429" max="7429" width="8.109375" style="56" bestFit="1" customWidth="1"/>
    <col min="7430" max="7430" width="14.33203125" style="56" bestFit="1" customWidth="1"/>
    <col min="7431" max="7431" width="10.44140625" style="56" customWidth="1"/>
    <col min="7432" max="7432" width="12.88671875" style="56" customWidth="1"/>
    <col min="7433" max="7433" width="9.44140625" style="56" bestFit="1" customWidth="1"/>
    <col min="7434" max="7434" width="12.88671875" style="56" customWidth="1"/>
    <col min="7435" max="7678" width="9.109375" style="56"/>
    <col min="7679" max="7679" width="7.33203125" style="56" customWidth="1"/>
    <col min="7680" max="7680" width="42.33203125" style="56" bestFit="1" customWidth="1"/>
    <col min="7681" max="7681" width="16.5546875" style="56" bestFit="1" customWidth="1"/>
    <col min="7682" max="7682" width="9.44140625" style="56" bestFit="1" customWidth="1"/>
    <col min="7683" max="7683" width="9.5546875" style="56" customWidth="1"/>
    <col min="7684" max="7684" width="11.6640625" style="56" bestFit="1" customWidth="1"/>
    <col min="7685" max="7685" width="8.109375" style="56" bestFit="1" customWidth="1"/>
    <col min="7686" max="7686" width="14.33203125" style="56" bestFit="1" customWidth="1"/>
    <col min="7687" max="7687" width="10.44140625" style="56" customWidth="1"/>
    <col min="7688" max="7688" width="12.88671875" style="56" customWidth="1"/>
    <col min="7689" max="7689" width="9.44140625" style="56" bestFit="1" customWidth="1"/>
    <col min="7690" max="7690" width="12.88671875" style="56" customWidth="1"/>
    <col min="7691" max="7934" width="9.109375" style="56"/>
    <col min="7935" max="7935" width="7.33203125" style="56" customWidth="1"/>
    <col min="7936" max="7936" width="42.33203125" style="56" bestFit="1" customWidth="1"/>
    <col min="7937" max="7937" width="16.5546875" style="56" bestFit="1" customWidth="1"/>
    <col min="7938" max="7938" width="9.44140625" style="56" bestFit="1" customWidth="1"/>
    <col min="7939" max="7939" width="9.5546875" style="56" customWidth="1"/>
    <col min="7940" max="7940" width="11.6640625" style="56" bestFit="1" customWidth="1"/>
    <col min="7941" max="7941" width="8.109375" style="56" bestFit="1" customWidth="1"/>
    <col min="7942" max="7942" width="14.33203125" style="56" bestFit="1" customWidth="1"/>
    <col min="7943" max="7943" width="10.44140625" style="56" customWidth="1"/>
    <col min="7944" max="7944" width="12.88671875" style="56" customWidth="1"/>
    <col min="7945" max="7945" width="9.44140625" style="56" bestFit="1" customWidth="1"/>
    <col min="7946" max="7946" width="12.88671875" style="56" customWidth="1"/>
    <col min="7947" max="8190" width="9.109375" style="56"/>
    <col min="8191" max="8191" width="7.33203125" style="56" customWidth="1"/>
    <col min="8192" max="8192" width="42.33203125" style="56" bestFit="1" customWidth="1"/>
    <col min="8193" max="8193" width="16.5546875" style="56" bestFit="1" customWidth="1"/>
    <col min="8194" max="8194" width="9.44140625" style="56" bestFit="1" customWidth="1"/>
    <col min="8195" max="8195" width="9.5546875" style="56" customWidth="1"/>
    <col min="8196" max="8196" width="11.6640625" style="56" bestFit="1" customWidth="1"/>
    <col min="8197" max="8197" width="8.109375" style="56" bestFit="1" customWidth="1"/>
    <col min="8198" max="8198" width="14.33203125" style="56" bestFit="1" customWidth="1"/>
    <col min="8199" max="8199" width="10.44140625" style="56" customWidth="1"/>
    <col min="8200" max="8200" width="12.88671875" style="56" customWidth="1"/>
    <col min="8201" max="8201" width="9.44140625" style="56" bestFit="1" customWidth="1"/>
    <col min="8202" max="8202" width="12.88671875" style="56" customWidth="1"/>
    <col min="8203" max="8446" width="9.109375" style="56"/>
    <col min="8447" max="8447" width="7.33203125" style="56" customWidth="1"/>
    <col min="8448" max="8448" width="42.33203125" style="56" bestFit="1" customWidth="1"/>
    <col min="8449" max="8449" width="16.5546875" style="56" bestFit="1" customWidth="1"/>
    <col min="8450" max="8450" width="9.44140625" style="56" bestFit="1" customWidth="1"/>
    <col min="8451" max="8451" width="9.5546875" style="56" customWidth="1"/>
    <col min="8452" max="8452" width="11.6640625" style="56" bestFit="1" customWidth="1"/>
    <col min="8453" max="8453" width="8.109375" style="56" bestFit="1" customWidth="1"/>
    <col min="8454" max="8454" width="14.33203125" style="56" bestFit="1" customWidth="1"/>
    <col min="8455" max="8455" width="10.44140625" style="56" customWidth="1"/>
    <col min="8456" max="8456" width="12.88671875" style="56" customWidth="1"/>
    <col min="8457" max="8457" width="9.44140625" style="56" bestFit="1" customWidth="1"/>
    <col min="8458" max="8458" width="12.88671875" style="56" customWidth="1"/>
    <col min="8459" max="8702" width="9.109375" style="56"/>
    <col min="8703" max="8703" width="7.33203125" style="56" customWidth="1"/>
    <col min="8704" max="8704" width="42.33203125" style="56" bestFit="1" customWidth="1"/>
    <col min="8705" max="8705" width="16.5546875" style="56" bestFit="1" customWidth="1"/>
    <col min="8706" max="8706" width="9.44140625" style="56" bestFit="1" customWidth="1"/>
    <col min="8707" max="8707" width="9.5546875" style="56" customWidth="1"/>
    <col min="8708" max="8708" width="11.6640625" style="56" bestFit="1" customWidth="1"/>
    <col min="8709" max="8709" width="8.109375" style="56" bestFit="1" customWidth="1"/>
    <col min="8710" max="8710" width="14.33203125" style="56" bestFit="1" customWidth="1"/>
    <col min="8711" max="8711" width="10.44140625" style="56" customWidth="1"/>
    <col min="8712" max="8712" width="12.88671875" style="56" customWidth="1"/>
    <col min="8713" max="8713" width="9.44140625" style="56" bestFit="1" customWidth="1"/>
    <col min="8714" max="8714" width="12.88671875" style="56" customWidth="1"/>
    <col min="8715" max="8958" width="9.109375" style="56"/>
    <col min="8959" max="8959" width="7.33203125" style="56" customWidth="1"/>
    <col min="8960" max="8960" width="42.33203125" style="56" bestFit="1" customWidth="1"/>
    <col min="8961" max="8961" width="16.5546875" style="56" bestFit="1" customWidth="1"/>
    <col min="8962" max="8962" width="9.44140625" style="56" bestFit="1" customWidth="1"/>
    <col min="8963" max="8963" width="9.5546875" style="56" customWidth="1"/>
    <col min="8964" max="8964" width="11.6640625" style="56" bestFit="1" customWidth="1"/>
    <col min="8965" max="8965" width="8.109375" style="56" bestFit="1" customWidth="1"/>
    <col min="8966" max="8966" width="14.33203125" style="56" bestFit="1" customWidth="1"/>
    <col min="8967" max="8967" width="10.44140625" style="56" customWidth="1"/>
    <col min="8968" max="8968" width="12.88671875" style="56" customWidth="1"/>
    <col min="8969" max="8969" width="9.44140625" style="56" bestFit="1" customWidth="1"/>
    <col min="8970" max="8970" width="12.88671875" style="56" customWidth="1"/>
    <col min="8971" max="9214" width="9.109375" style="56"/>
    <col min="9215" max="9215" width="7.33203125" style="56" customWidth="1"/>
    <col min="9216" max="9216" width="42.33203125" style="56" bestFit="1" customWidth="1"/>
    <col min="9217" max="9217" width="16.5546875" style="56" bestFit="1" customWidth="1"/>
    <col min="9218" max="9218" width="9.44140625" style="56" bestFit="1" customWidth="1"/>
    <col min="9219" max="9219" width="9.5546875" style="56" customWidth="1"/>
    <col min="9220" max="9220" width="11.6640625" style="56" bestFit="1" customWidth="1"/>
    <col min="9221" max="9221" width="8.109375" style="56" bestFit="1" customWidth="1"/>
    <col min="9222" max="9222" width="14.33203125" style="56" bestFit="1" customWidth="1"/>
    <col min="9223" max="9223" width="10.44140625" style="56" customWidth="1"/>
    <col min="9224" max="9224" width="12.88671875" style="56" customWidth="1"/>
    <col min="9225" max="9225" width="9.44140625" style="56" bestFit="1" customWidth="1"/>
    <col min="9226" max="9226" width="12.88671875" style="56" customWidth="1"/>
    <col min="9227" max="9470" width="9.109375" style="56"/>
    <col min="9471" max="9471" width="7.33203125" style="56" customWidth="1"/>
    <col min="9472" max="9472" width="42.33203125" style="56" bestFit="1" customWidth="1"/>
    <col min="9473" max="9473" width="16.5546875" style="56" bestFit="1" customWidth="1"/>
    <col min="9474" max="9474" width="9.44140625" style="56" bestFit="1" customWidth="1"/>
    <col min="9475" max="9475" width="9.5546875" style="56" customWidth="1"/>
    <col min="9476" max="9476" width="11.6640625" style="56" bestFit="1" customWidth="1"/>
    <col min="9477" max="9477" width="8.109375" style="56" bestFit="1" customWidth="1"/>
    <col min="9478" max="9478" width="14.33203125" style="56" bestFit="1" customWidth="1"/>
    <col min="9479" max="9479" width="10.44140625" style="56" customWidth="1"/>
    <col min="9480" max="9480" width="12.88671875" style="56" customWidth="1"/>
    <col min="9481" max="9481" width="9.44140625" style="56" bestFit="1" customWidth="1"/>
    <col min="9482" max="9482" width="12.88671875" style="56" customWidth="1"/>
    <col min="9483" max="9726" width="9.109375" style="56"/>
    <col min="9727" max="9727" width="7.33203125" style="56" customWidth="1"/>
    <col min="9728" max="9728" width="42.33203125" style="56" bestFit="1" customWidth="1"/>
    <col min="9729" max="9729" width="16.5546875" style="56" bestFit="1" customWidth="1"/>
    <col min="9730" max="9730" width="9.44140625" style="56" bestFit="1" customWidth="1"/>
    <col min="9731" max="9731" width="9.5546875" style="56" customWidth="1"/>
    <col min="9732" max="9732" width="11.6640625" style="56" bestFit="1" customWidth="1"/>
    <col min="9733" max="9733" width="8.109375" style="56" bestFit="1" customWidth="1"/>
    <col min="9734" max="9734" width="14.33203125" style="56" bestFit="1" customWidth="1"/>
    <col min="9735" max="9735" width="10.44140625" style="56" customWidth="1"/>
    <col min="9736" max="9736" width="12.88671875" style="56" customWidth="1"/>
    <col min="9737" max="9737" width="9.44140625" style="56" bestFit="1" customWidth="1"/>
    <col min="9738" max="9738" width="12.88671875" style="56" customWidth="1"/>
    <col min="9739" max="9982" width="9.109375" style="56"/>
    <col min="9983" max="9983" width="7.33203125" style="56" customWidth="1"/>
    <col min="9984" max="9984" width="42.33203125" style="56" bestFit="1" customWidth="1"/>
    <col min="9985" max="9985" width="16.5546875" style="56" bestFit="1" customWidth="1"/>
    <col min="9986" max="9986" width="9.44140625" style="56" bestFit="1" customWidth="1"/>
    <col min="9987" max="9987" width="9.5546875" style="56" customWidth="1"/>
    <col min="9988" max="9988" width="11.6640625" style="56" bestFit="1" customWidth="1"/>
    <col min="9989" max="9989" width="8.109375" style="56" bestFit="1" customWidth="1"/>
    <col min="9990" max="9990" width="14.33203125" style="56" bestFit="1" customWidth="1"/>
    <col min="9991" max="9991" width="10.44140625" style="56" customWidth="1"/>
    <col min="9992" max="9992" width="12.88671875" style="56" customWidth="1"/>
    <col min="9993" max="9993" width="9.44140625" style="56" bestFit="1" customWidth="1"/>
    <col min="9994" max="9994" width="12.88671875" style="56" customWidth="1"/>
    <col min="9995" max="10238" width="9.109375" style="56"/>
    <col min="10239" max="10239" width="7.33203125" style="56" customWidth="1"/>
    <col min="10240" max="10240" width="42.33203125" style="56" bestFit="1" customWidth="1"/>
    <col min="10241" max="10241" width="16.5546875" style="56" bestFit="1" customWidth="1"/>
    <col min="10242" max="10242" width="9.44140625" style="56" bestFit="1" customWidth="1"/>
    <col min="10243" max="10243" width="9.5546875" style="56" customWidth="1"/>
    <col min="10244" max="10244" width="11.6640625" style="56" bestFit="1" customWidth="1"/>
    <col min="10245" max="10245" width="8.109375" style="56" bestFit="1" customWidth="1"/>
    <col min="10246" max="10246" width="14.33203125" style="56" bestFit="1" customWidth="1"/>
    <col min="10247" max="10247" width="10.44140625" style="56" customWidth="1"/>
    <col min="10248" max="10248" width="12.88671875" style="56" customWidth="1"/>
    <col min="10249" max="10249" width="9.44140625" style="56" bestFit="1" customWidth="1"/>
    <col min="10250" max="10250" width="12.88671875" style="56" customWidth="1"/>
    <col min="10251" max="10494" width="9.109375" style="56"/>
    <col min="10495" max="10495" width="7.33203125" style="56" customWidth="1"/>
    <col min="10496" max="10496" width="42.33203125" style="56" bestFit="1" customWidth="1"/>
    <col min="10497" max="10497" width="16.5546875" style="56" bestFit="1" customWidth="1"/>
    <col min="10498" max="10498" width="9.44140625" style="56" bestFit="1" customWidth="1"/>
    <col min="10499" max="10499" width="9.5546875" style="56" customWidth="1"/>
    <col min="10500" max="10500" width="11.6640625" style="56" bestFit="1" customWidth="1"/>
    <col min="10501" max="10501" width="8.109375" style="56" bestFit="1" customWidth="1"/>
    <col min="10502" max="10502" width="14.33203125" style="56" bestFit="1" customWidth="1"/>
    <col min="10503" max="10503" width="10.44140625" style="56" customWidth="1"/>
    <col min="10504" max="10504" width="12.88671875" style="56" customWidth="1"/>
    <col min="10505" max="10505" width="9.44140625" style="56" bestFit="1" customWidth="1"/>
    <col min="10506" max="10506" width="12.88671875" style="56" customWidth="1"/>
    <col min="10507" max="10750" width="9.109375" style="56"/>
    <col min="10751" max="10751" width="7.33203125" style="56" customWidth="1"/>
    <col min="10752" max="10752" width="42.33203125" style="56" bestFit="1" customWidth="1"/>
    <col min="10753" max="10753" width="16.5546875" style="56" bestFit="1" customWidth="1"/>
    <col min="10754" max="10754" width="9.44140625" style="56" bestFit="1" customWidth="1"/>
    <col min="10755" max="10755" width="9.5546875" style="56" customWidth="1"/>
    <col min="10756" max="10756" width="11.6640625" style="56" bestFit="1" customWidth="1"/>
    <col min="10757" max="10757" width="8.109375" style="56" bestFit="1" customWidth="1"/>
    <col min="10758" max="10758" width="14.33203125" style="56" bestFit="1" customWidth="1"/>
    <col min="10759" max="10759" width="10.44140625" style="56" customWidth="1"/>
    <col min="10760" max="10760" width="12.88671875" style="56" customWidth="1"/>
    <col min="10761" max="10761" width="9.44140625" style="56" bestFit="1" customWidth="1"/>
    <col min="10762" max="10762" width="12.88671875" style="56" customWidth="1"/>
    <col min="10763" max="11006" width="9.109375" style="56"/>
    <col min="11007" max="11007" width="7.33203125" style="56" customWidth="1"/>
    <col min="11008" max="11008" width="42.33203125" style="56" bestFit="1" customWidth="1"/>
    <col min="11009" max="11009" width="16.5546875" style="56" bestFit="1" customWidth="1"/>
    <col min="11010" max="11010" width="9.44140625" style="56" bestFit="1" customWidth="1"/>
    <col min="11011" max="11011" width="9.5546875" style="56" customWidth="1"/>
    <col min="11012" max="11012" width="11.6640625" style="56" bestFit="1" customWidth="1"/>
    <col min="11013" max="11013" width="8.109375" style="56" bestFit="1" customWidth="1"/>
    <col min="11014" max="11014" width="14.33203125" style="56" bestFit="1" customWidth="1"/>
    <col min="11015" max="11015" width="10.44140625" style="56" customWidth="1"/>
    <col min="11016" max="11016" width="12.88671875" style="56" customWidth="1"/>
    <col min="11017" max="11017" width="9.44140625" style="56" bestFit="1" customWidth="1"/>
    <col min="11018" max="11018" width="12.88671875" style="56" customWidth="1"/>
    <col min="11019" max="11262" width="9.109375" style="56"/>
    <col min="11263" max="11263" width="7.33203125" style="56" customWidth="1"/>
    <col min="11264" max="11264" width="42.33203125" style="56" bestFit="1" customWidth="1"/>
    <col min="11265" max="11265" width="16.5546875" style="56" bestFit="1" customWidth="1"/>
    <col min="11266" max="11266" width="9.44140625" style="56" bestFit="1" customWidth="1"/>
    <col min="11267" max="11267" width="9.5546875" style="56" customWidth="1"/>
    <col min="11268" max="11268" width="11.6640625" style="56" bestFit="1" customWidth="1"/>
    <col min="11269" max="11269" width="8.109375" style="56" bestFit="1" customWidth="1"/>
    <col min="11270" max="11270" width="14.33203125" style="56" bestFit="1" customWidth="1"/>
    <col min="11271" max="11271" width="10.44140625" style="56" customWidth="1"/>
    <col min="11272" max="11272" width="12.88671875" style="56" customWidth="1"/>
    <col min="11273" max="11273" width="9.44140625" style="56" bestFit="1" customWidth="1"/>
    <col min="11274" max="11274" width="12.88671875" style="56" customWidth="1"/>
    <col min="11275" max="11518" width="9.109375" style="56"/>
    <col min="11519" max="11519" width="7.33203125" style="56" customWidth="1"/>
    <col min="11520" max="11520" width="42.33203125" style="56" bestFit="1" customWidth="1"/>
    <col min="11521" max="11521" width="16.5546875" style="56" bestFit="1" customWidth="1"/>
    <col min="11522" max="11522" width="9.44140625" style="56" bestFit="1" customWidth="1"/>
    <col min="11523" max="11523" width="9.5546875" style="56" customWidth="1"/>
    <col min="11524" max="11524" width="11.6640625" style="56" bestFit="1" customWidth="1"/>
    <col min="11525" max="11525" width="8.109375" style="56" bestFit="1" customWidth="1"/>
    <col min="11526" max="11526" width="14.33203125" style="56" bestFit="1" customWidth="1"/>
    <col min="11527" max="11527" width="10.44140625" style="56" customWidth="1"/>
    <col min="11528" max="11528" width="12.88671875" style="56" customWidth="1"/>
    <col min="11529" max="11529" width="9.44140625" style="56" bestFit="1" customWidth="1"/>
    <col min="11530" max="11530" width="12.88671875" style="56" customWidth="1"/>
    <col min="11531" max="11774" width="9.109375" style="56"/>
    <col min="11775" max="11775" width="7.33203125" style="56" customWidth="1"/>
    <col min="11776" max="11776" width="42.33203125" style="56" bestFit="1" customWidth="1"/>
    <col min="11777" max="11777" width="16.5546875" style="56" bestFit="1" customWidth="1"/>
    <col min="11778" max="11778" width="9.44140625" style="56" bestFit="1" customWidth="1"/>
    <col min="11779" max="11779" width="9.5546875" style="56" customWidth="1"/>
    <col min="11780" max="11780" width="11.6640625" style="56" bestFit="1" customWidth="1"/>
    <col min="11781" max="11781" width="8.109375" style="56" bestFit="1" customWidth="1"/>
    <col min="11782" max="11782" width="14.33203125" style="56" bestFit="1" customWidth="1"/>
    <col min="11783" max="11783" width="10.44140625" style="56" customWidth="1"/>
    <col min="11784" max="11784" width="12.88671875" style="56" customWidth="1"/>
    <col min="11785" max="11785" width="9.44140625" style="56" bestFit="1" customWidth="1"/>
    <col min="11786" max="11786" width="12.88671875" style="56" customWidth="1"/>
    <col min="11787" max="12030" width="9.109375" style="56"/>
    <col min="12031" max="12031" width="7.33203125" style="56" customWidth="1"/>
    <col min="12032" max="12032" width="42.33203125" style="56" bestFit="1" customWidth="1"/>
    <col min="12033" max="12033" width="16.5546875" style="56" bestFit="1" customWidth="1"/>
    <col min="12034" max="12034" width="9.44140625" style="56" bestFit="1" customWidth="1"/>
    <col min="12035" max="12035" width="9.5546875" style="56" customWidth="1"/>
    <col min="12036" max="12036" width="11.6640625" style="56" bestFit="1" customWidth="1"/>
    <col min="12037" max="12037" width="8.109375" style="56" bestFit="1" customWidth="1"/>
    <col min="12038" max="12038" width="14.33203125" style="56" bestFit="1" customWidth="1"/>
    <col min="12039" max="12039" width="10.44140625" style="56" customWidth="1"/>
    <col min="12040" max="12040" width="12.88671875" style="56" customWidth="1"/>
    <col min="12041" max="12041" width="9.44140625" style="56" bestFit="1" customWidth="1"/>
    <col min="12042" max="12042" width="12.88671875" style="56" customWidth="1"/>
    <col min="12043" max="12286" width="9.109375" style="56"/>
    <col min="12287" max="12287" width="7.33203125" style="56" customWidth="1"/>
    <col min="12288" max="12288" width="42.33203125" style="56" bestFit="1" customWidth="1"/>
    <col min="12289" max="12289" width="16.5546875" style="56" bestFit="1" customWidth="1"/>
    <col min="12290" max="12290" width="9.44140625" style="56" bestFit="1" customWidth="1"/>
    <col min="12291" max="12291" width="9.5546875" style="56" customWidth="1"/>
    <col min="12292" max="12292" width="11.6640625" style="56" bestFit="1" customWidth="1"/>
    <col min="12293" max="12293" width="8.109375" style="56" bestFit="1" customWidth="1"/>
    <col min="12294" max="12294" width="14.33203125" style="56" bestFit="1" customWidth="1"/>
    <col min="12295" max="12295" width="10.44140625" style="56" customWidth="1"/>
    <col min="12296" max="12296" width="12.88671875" style="56" customWidth="1"/>
    <col min="12297" max="12297" width="9.44140625" style="56" bestFit="1" customWidth="1"/>
    <col min="12298" max="12298" width="12.88671875" style="56" customWidth="1"/>
    <col min="12299" max="12542" width="9.109375" style="56"/>
    <col min="12543" max="12543" width="7.33203125" style="56" customWidth="1"/>
    <col min="12544" max="12544" width="42.33203125" style="56" bestFit="1" customWidth="1"/>
    <col min="12545" max="12545" width="16.5546875" style="56" bestFit="1" customWidth="1"/>
    <col min="12546" max="12546" width="9.44140625" style="56" bestFit="1" customWidth="1"/>
    <col min="12547" max="12547" width="9.5546875" style="56" customWidth="1"/>
    <col min="12548" max="12548" width="11.6640625" style="56" bestFit="1" customWidth="1"/>
    <col min="12549" max="12549" width="8.109375" style="56" bestFit="1" customWidth="1"/>
    <col min="12550" max="12550" width="14.33203125" style="56" bestFit="1" customWidth="1"/>
    <col min="12551" max="12551" width="10.44140625" style="56" customWidth="1"/>
    <col min="12552" max="12552" width="12.88671875" style="56" customWidth="1"/>
    <col min="12553" max="12553" width="9.44140625" style="56" bestFit="1" customWidth="1"/>
    <col min="12554" max="12554" width="12.88671875" style="56" customWidth="1"/>
    <col min="12555" max="12798" width="9.109375" style="56"/>
    <col min="12799" max="12799" width="7.33203125" style="56" customWidth="1"/>
    <col min="12800" max="12800" width="42.33203125" style="56" bestFit="1" customWidth="1"/>
    <col min="12801" max="12801" width="16.5546875" style="56" bestFit="1" customWidth="1"/>
    <col min="12802" max="12802" width="9.44140625" style="56" bestFit="1" customWidth="1"/>
    <col min="12803" max="12803" width="9.5546875" style="56" customWidth="1"/>
    <col min="12804" max="12804" width="11.6640625" style="56" bestFit="1" customWidth="1"/>
    <col min="12805" max="12805" width="8.109375" style="56" bestFit="1" customWidth="1"/>
    <col min="12806" max="12806" width="14.33203125" style="56" bestFit="1" customWidth="1"/>
    <col min="12807" max="12807" width="10.44140625" style="56" customWidth="1"/>
    <col min="12808" max="12808" width="12.88671875" style="56" customWidth="1"/>
    <col min="12809" max="12809" width="9.44140625" style="56" bestFit="1" customWidth="1"/>
    <col min="12810" max="12810" width="12.88671875" style="56" customWidth="1"/>
    <col min="12811" max="13054" width="9.109375" style="56"/>
    <col min="13055" max="13055" width="7.33203125" style="56" customWidth="1"/>
    <col min="13056" max="13056" width="42.33203125" style="56" bestFit="1" customWidth="1"/>
    <col min="13057" max="13057" width="16.5546875" style="56" bestFit="1" customWidth="1"/>
    <col min="13058" max="13058" width="9.44140625" style="56" bestFit="1" customWidth="1"/>
    <col min="13059" max="13059" width="9.5546875" style="56" customWidth="1"/>
    <col min="13060" max="13060" width="11.6640625" style="56" bestFit="1" customWidth="1"/>
    <col min="13061" max="13061" width="8.109375" style="56" bestFit="1" customWidth="1"/>
    <col min="13062" max="13062" width="14.33203125" style="56" bestFit="1" customWidth="1"/>
    <col min="13063" max="13063" width="10.44140625" style="56" customWidth="1"/>
    <col min="13064" max="13064" width="12.88671875" style="56" customWidth="1"/>
    <col min="13065" max="13065" width="9.44140625" style="56" bestFit="1" customWidth="1"/>
    <col min="13066" max="13066" width="12.88671875" style="56" customWidth="1"/>
    <col min="13067" max="13310" width="9.109375" style="56"/>
    <col min="13311" max="13311" width="7.33203125" style="56" customWidth="1"/>
    <col min="13312" max="13312" width="42.33203125" style="56" bestFit="1" customWidth="1"/>
    <col min="13313" max="13313" width="16.5546875" style="56" bestFit="1" customWidth="1"/>
    <col min="13314" max="13314" width="9.44140625" style="56" bestFit="1" customWidth="1"/>
    <col min="13315" max="13315" width="9.5546875" style="56" customWidth="1"/>
    <col min="13316" max="13316" width="11.6640625" style="56" bestFit="1" customWidth="1"/>
    <col min="13317" max="13317" width="8.109375" style="56" bestFit="1" customWidth="1"/>
    <col min="13318" max="13318" width="14.33203125" style="56" bestFit="1" customWidth="1"/>
    <col min="13319" max="13319" width="10.44140625" style="56" customWidth="1"/>
    <col min="13320" max="13320" width="12.88671875" style="56" customWidth="1"/>
    <col min="13321" max="13321" width="9.44140625" style="56" bestFit="1" customWidth="1"/>
    <col min="13322" max="13322" width="12.88671875" style="56" customWidth="1"/>
    <col min="13323" max="13566" width="9.109375" style="56"/>
    <col min="13567" max="13567" width="7.33203125" style="56" customWidth="1"/>
    <col min="13568" max="13568" width="42.33203125" style="56" bestFit="1" customWidth="1"/>
    <col min="13569" max="13569" width="16.5546875" style="56" bestFit="1" customWidth="1"/>
    <col min="13570" max="13570" width="9.44140625" style="56" bestFit="1" customWidth="1"/>
    <col min="13571" max="13571" width="9.5546875" style="56" customWidth="1"/>
    <col min="13572" max="13572" width="11.6640625" style="56" bestFit="1" customWidth="1"/>
    <col min="13573" max="13573" width="8.109375" style="56" bestFit="1" customWidth="1"/>
    <col min="13574" max="13574" width="14.33203125" style="56" bestFit="1" customWidth="1"/>
    <col min="13575" max="13575" width="10.44140625" style="56" customWidth="1"/>
    <col min="13576" max="13576" width="12.88671875" style="56" customWidth="1"/>
    <col min="13577" max="13577" width="9.44140625" style="56" bestFit="1" customWidth="1"/>
    <col min="13578" max="13578" width="12.88671875" style="56" customWidth="1"/>
    <col min="13579" max="13822" width="9.109375" style="56"/>
    <col min="13823" max="13823" width="7.33203125" style="56" customWidth="1"/>
    <col min="13824" max="13824" width="42.33203125" style="56" bestFit="1" customWidth="1"/>
    <col min="13825" max="13825" width="16.5546875" style="56" bestFit="1" customWidth="1"/>
    <col min="13826" max="13826" width="9.44140625" style="56" bestFit="1" customWidth="1"/>
    <col min="13827" max="13827" width="9.5546875" style="56" customWidth="1"/>
    <col min="13828" max="13828" width="11.6640625" style="56" bestFit="1" customWidth="1"/>
    <col min="13829" max="13829" width="8.109375" style="56" bestFit="1" customWidth="1"/>
    <col min="13830" max="13830" width="14.33203125" style="56" bestFit="1" customWidth="1"/>
    <col min="13831" max="13831" width="10.44140625" style="56" customWidth="1"/>
    <col min="13832" max="13832" width="12.88671875" style="56" customWidth="1"/>
    <col min="13833" max="13833" width="9.44140625" style="56" bestFit="1" customWidth="1"/>
    <col min="13834" max="13834" width="12.88671875" style="56" customWidth="1"/>
    <col min="13835" max="14078" width="9.109375" style="56"/>
    <col min="14079" max="14079" width="7.33203125" style="56" customWidth="1"/>
    <col min="14080" max="14080" width="42.33203125" style="56" bestFit="1" customWidth="1"/>
    <col min="14081" max="14081" width="16.5546875" style="56" bestFit="1" customWidth="1"/>
    <col min="14082" max="14082" width="9.44140625" style="56" bestFit="1" customWidth="1"/>
    <col min="14083" max="14083" width="9.5546875" style="56" customWidth="1"/>
    <col min="14084" max="14084" width="11.6640625" style="56" bestFit="1" customWidth="1"/>
    <col min="14085" max="14085" width="8.109375" style="56" bestFit="1" customWidth="1"/>
    <col min="14086" max="14086" width="14.33203125" style="56" bestFit="1" customWidth="1"/>
    <col min="14087" max="14087" width="10.44140625" style="56" customWidth="1"/>
    <col min="14088" max="14088" width="12.88671875" style="56" customWidth="1"/>
    <col min="14089" max="14089" width="9.44140625" style="56" bestFit="1" customWidth="1"/>
    <col min="14090" max="14090" width="12.88671875" style="56" customWidth="1"/>
    <col min="14091" max="14334" width="9.109375" style="56"/>
    <col min="14335" max="14335" width="7.33203125" style="56" customWidth="1"/>
    <col min="14336" max="14336" width="42.33203125" style="56" bestFit="1" customWidth="1"/>
    <col min="14337" max="14337" width="16.5546875" style="56" bestFit="1" customWidth="1"/>
    <col min="14338" max="14338" width="9.44140625" style="56" bestFit="1" customWidth="1"/>
    <col min="14339" max="14339" width="9.5546875" style="56" customWidth="1"/>
    <col min="14340" max="14340" width="11.6640625" style="56" bestFit="1" customWidth="1"/>
    <col min="14341" max="14341" width="8.109375" style="56" bestFit="1" customWidth="1"/>
    <col min="14342" max="14342" width="14.33203125" style="56" bestFit="1" customWidth="1"/>
    <col min="14343" max="14343" width="10.44140625" style="56" customWidth="1"/>
    <col min="14344" max="14344" width="12.88671875" style="56" customWidth="1"/>
    <col min="14345" max="14345" width="9.44140625" style="56" bestFit="1" customWidth="1"/>
    <col min="14346" max="14346" width="12.88671875" style="56" customWidth="1"/>
    <col min="14347" max="14590" width="9.109375" style="56"/>
    <col min="14591" max="14591" width="7.33203125" style="56" customWidth="1"/>
    <col min="14592" max="14592" width="42.33203125" style="56" bestFit="1" customWidth="1"/>
    <col min="14593" max="14593" width="16.5546875" style="56" bestFit="1" customWidth="1"/>
    <col min="14594" max="14594" width="9.44140625" style="56" bestFit="1" customWidth="1"/>
    <col min="14595" max="14595" width="9.5546875" style="56" customWidth="1"/>
    <col min="14596" max="14596" width="11.6640625" style="56" bestFit="1" customWidth="1"/>
    <col min="14597" max="14597" width="8.109375" style="56" bestFit="1" customWidth="1"/>
    <col min="14598" max="14598" width="14.33203125" style="56" bestFit="1" customWidth="1"/>
    <col min="14599" max="14599" width="10.44140625" style="56" customWidth="1"/>
    <col min="14600" max="14600" width="12.88671875" style="56" customWidth="1"/>
    <col min="14601" max="14601" width="9.44140625" style="56" bestFit="1" customWidth="1"/>
    <col min="14602" max="14602" width="12.88671875" style="56" customWidth="1"/>
    <col min="14603" max="14846" width="9.109375" style="56"/>
    <col min="14847" max="14847" width="7.33203125" style="56" customWidth="1"/>
    <col min="14848" max="14848" width="42.33203125" style="56" bestFit="1" customWidth="1"/>
    <col min="14849" max="14849" width="16.5546875" style="56" bestFit="1" customWidth="1"/>
    <col min="14850" max="14850" width="9.44140625" style="56" bestFit="1" customWidth="1"/>
    <col min="14851" max="14851" width="9.5546875" style="56" customWidth="1"/>
    <col min="14852" max="14852" width="11.6640625" style="56" bestFit="1" customWidth="1"/>
    <col min="14853" max="14853" width="8.109375" style="56" bestFit="1" customWidth="1"/>
    <col min="14854" max="14854" width="14.33203125" style="56" bestFit="1" customWidth="1"/>
    <col min="14855" max="14855" width="10.44140625" style="56" customWidth="1"/>
    <col min="14856" max="14856" width="12.88671875" style="56" customWidth="1"/>
    <col min="14857" max="14857" width="9.44140625" style="56" bestFit="1" customWidth="1"/>
    <col min="14858" max="14858" width="12.88671875" style="56" customWidth="1"/>
    <col min="14859" max="15102" width="9.109375" style="56"/>
    <col min="15103" max="15103" width="7.33203125" style="56" customWidth="1"/>
    <col min="15104" max="15104" width="42.33203125" style="56" bestFit="1" customWidth="1"/>
    <col min="15105" max="15105" width="16.5546875" style="56" bestFit="1" customWidth="1"/>
    <col min="15106" max="15106" width="9.44140625" style="56" bestFit="1" customWidth="1"/>
    <col min="15107" max="15107" width="9.5546875" style="56" customWidth="1"/>
    <col min="15108" max="15108" width="11.6640625" style="56" bestFit="1" customWidth="1"/>
    <col min="15109" max="15109" width="8.109375" style="56" bestFit="1" customWidth="1"/>
    <col min="15110" max="15110" width="14.33203125" style="56" bestFit="1" customWidth="1"/>
    <col min="15111" max="15111" width="10.44140625" style="56" customWidth="1"/>
    <col min="15112" max="15112" width="12.88671875" style="56" customWidth="1"/>
    <col min="15113" max="15113" width="9.44140625" style="56" bestFit="1" customWidth="1"/>
    <col min="15114" max="15114" width="12.88671875" style="56" customWidth="1"/>
    <col min="15115" max="15358" width="9.109375" style="56"/>
    <col min="15359" max="15359" width="7.33203125" style="56" customWidth="1"/>
    <col min="15360" max="15360" width="42.33203125" style="56" bestFit="1" customWidth="1"/>
    <col min="15361" max="15361" width="16.5546875" style="56" bestFit="1" customWidth="1"/>
    <col min="15362" max="15362" width="9.44140625" style="56" bestFit="1" customWidth="1"/>
    <col min="15363" max="15363" width="9.5546875" style="56" customWidth="1"/>
    <col min="15364" max="15364" width="11.6640625" style="56" bestFit="1" customWidth="1"/>
    <col min="15365" max="15365" width="8.109375" style="56" bestFit="1" customWidth="1"/>
    <col min="15366" max="15366" width="14.33203125" style="56" bestFit="1" customWidth="1"/>
    <col min="15367" max="15367" width="10.44140625" style="56" customWidth="1"/>
    <col min="15368" max="15368" width="12.88671875" style="56" customWidth="1"/>
    <col min="15369" max="15369" width="9.44140625" style="56" bestFit="1" customWidth="1"/>
    <col min="15370" max="15370" width="12.88671875" style="56" customWidth="1"/>
    <col min="15371" max="15614" width="9.109375" style="56"/>
    <col min="15615" max="15615" width="7.33203125" style="56" customWidth="1"/>
    <col min="15616" max="15616" width="42.33203125" style="56" bestFit="1" customWidth="1"/>
    <col min="15617" max="15617" width="16.5546875" style="56" bestFit="1" customWidth="1"/>
    <col min="15618" max="15618" width="9.44140625" style="56" bestFit="1" customWidth="1"/>
    <col min="15619" max="15619" width="9.5546875" style="56" customWidth="1"/>
    <col min="15620" max="15620" width="11.6640625" style="56" bestFit="1" customWidth="1"/>
    <col min="15621" max="15621" width="8.109375" style="56" bestFit="1" customWidth="1"/>
    <col min="15622" max="15622" width="14.33203125" style="56" bestFit="1" customWidth="1"/>
    <col min="15623" max="15623" width="10.44140625" style="56" customWidth="1"/>
    <col min="15624" max="15624" width="12.88671875" style="56" customWidth="1"/>
    <col min="15625" max="15625" width="9.44140625" style="56" bestFit="1" customWidth="1"/>
    <col min="15626" max="15626" width="12.88671875" style="56" customWidth="1"/>
    <col min="15627" max="15870" width="9.109375" style="56"/>
    <col min="15871" max="15871" width="7.33203125" style="56" customWidth="1"/>
    <col min="15872" max="15872" width="42.33203125" style="56" bestFit="1" customWidth="1"/>
    <col min="15873" max="15873" width="16.5546875" style="56" bestFit="1" customWidth="1"/>
    <col min="15874" max="15874" width="9.44140625" style="56" bestFit="1" customWidth="1"/>
    <col min="15875" max="15875" width="9.5546875" style="56" customWidth="1"/>
    <col min="15876" max="15876" width="11.6640625" style="56" bestFit="1" customWidth="1"/>
    <col min="15877" max="15877" width="8.109375" style="56" bestFit="1" customWidth="1"/>
    <col min="15878" max="15878" width="14.33203125" style="56" bestFit="1" customWidth="1"/>
    <col min="15879" max="15879" width="10.44140625" style="56" customWidth="1"/>
    <col min="15880" max="15880" width="12.88671875" style="56" customWidth="1"/>
    <col min="15881" max="15881" width="9.44140625" style="56" bestFit="1" customWidth="1"/>
    <col min="15882" max="15882" width="12.88671875" style="56" customWidth="1"/>
    <col min="15883" max="16126" width="9.109375" style="56"/>
    <col min="16127" max="16127" width="7.33203125" style="56" customWidth="1"/>
    <col min="16128" max="16128" width="42.33203125" style="56" bestFit="1" customWidth="1"/>
    <col min="16129" max="16129" width="16.5546875" style="56" bestFit="1" customWidth="1"/>
    <col min="16130" max="16130" width="9.44140625" style="56" bestFit="1" customWidth="1"/>
    <col min="16131" max="16131" width="9.5546875" style="56" customWidth="1"/>
    <col min="16132" max="16132" width="11.6640625" style="56" bestFit="1" customWidth="1"/>
    <col min="16133" max="16133" width="8.109375" style="56" bestFit="1" customWidth="1"/>
    <col min="16134" max="16134" width="14.33203125" style="56" bestFit="1" customWidth="1"/>
    <col min="16135" max="16135" width="10.44140625" style="56" customWidth="1"/>
    <col min="16136" max="16136" width="12.88671875" style="56" customWidth="1"/>
    <col min="16137" max="16137" width="9.44140625" style="56" bestFit="1" customWidth="1"/>
    <col min="16138" max="16138" width="12.88671875" style="56" customWidth="1"/>
    <col min="16139" max="16384" width="9.109375" style="56"/>
  </cols>
  <sheetData>
    <row r="1" spans="1:13" ht="26.4" x14ac:dyDescent="0.55000000000000004">
      <c r="A1" s="245" t="s">
        <v>199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3" ht="12.75" hidden="1" customHeight="1" x14ac:dyDescent="0.3">
      <c r="A2" s="100"/>
      <c r="B2" s="90"/>
      <c r="C2" s="90"/>
      <c r="D2" s="90"/>
      <c r="E2" s="90"/>
      <c r="F2" s="91"/>
      <c r="G2" s="90"/>
      <c r="H2" s="90"/>
      <c r="I2" s="90"/>
      <c r="J2" s="90"/>
    </row>
    <row r="3" spans="1:13" ht="8.25" customHeight="1" thickBot="1" x14ac:dyDescent="0.35">
      <c r="A3" s="100"/>
      <c r="B3" s="90"/>
      <c r="C3" s="90"/>
      <c r="D3" s="90"/>
      <c r="E3" s="90"/>
      <c r="F3" s="91"/>
      <c r="G3" s="90"/>
      <c r="H3" s="90"/>
      <c r="I3" s="90"/>
      <c r="J3" s="90"/>
      <c r="K3" s="251"/>
      <c r="L3" s="251"/>
      <c r="M3" s="251"/>
    </row>
    <row r="4" spans="1:13" s="58" customFormat="1" ht="12.75" customHeight="1" thickBot="1" x14ac:dyDescent="0.35">
      <c r="A4" s="260" t="s">
        <v>132</v>
      </c>
      <c r="B4" s="261" t="s">
        <v>133</v>
      </c>
      <c r="C4" s="261" t="s">
        <v>112</v>
      </c>
      <c r="D4" s="261" t="s">
        <v>134</v>
      </c>
      <c r="E4" s="261" t="s">
        <v>192</v>
      </c>
      <c r="F4" s="261"/>
      <c r="G4" s="261" t="s">
        <v>193</v>
      </c>
      <c r="H4" s="261"/>
      <c r="I4" s="261" t="s">
        <v>194</v>
      </c>
      <c r="J4" s="262"/>
      <c r="K4" s="252"/>
      <c r="L4" s="252"/>
      <c r="M4" s="253"/>
    </row>
    <row r="5" spans="1:13" s="58" customFormat="1" ht="30" customHeight="1" thickBot="1" x14ac:dyDescent="0.35">
      <c r="A5" s="280"/>
      <c r="B5" s="281"/>
      <c r="C5" s="281"/>
      <c r="D5" s="281"/>
      <c r="E5" s="92" t="s">
        <v>134</v>
      </c>
      <c r="F5" s="93" t="s">
        <v>112</v>
      </c>
      <c r="G5" s="92" t="s">
        <v>134</v>
      </c>
      <c r="H5" s="92" t="s">
        <v>112</v>
      </c>
      <c r="I5" s="92" t="s">
        <v>134</v>
      </c>
      <c r="J5" s="263" t="s">
        <v>112</v>
      </c>
      <c r="K5" s="254"/>
      <c r="L5" s="255"/>
      <c r="M5" s="253"/>
    </row>
    <row r="6" spans="1:13" ht="13.8" x14ac:dyDescent="0.3">
      <c r="A6" s="282">
        <f>+'Guarda-Corpo e Corrimão'!A17</f>
        <v>1</v>
      </c>
      <c r="B6" s="283" t="str">
        <f>+'Guarda-Corpo e Corrimão'!B17</f>
        <v>ADMINISTRAÇÃO LOCAL</v>
      </c>
      <c r="C6" s="284">
        <f>+'Guarda-Corpo e Corrimão'!H17</f>
        <v>14656.882112000001</v>
      </c>
      <c r="D6" s="285">
        <f>C6/$C$10</f>
        <v>5.5233045333254661E-2</v>
      </c>
      <c r="E6" s="276">
        <v>0.35</v>
      </c>
      <c r="F6" s="153">
        <f>E6*$C6</f>
        <v>5129.9087392000001</v>
      </c>
      <c r="G6" s="276">
        <v>0.35</v>
      </c>
      <c r="H6" s="153">
        <f t="shared" ref="H6:H7" si="0">G6*C6</f>
        <v>5129.9087392000001</v>
      </c>
      <c r="I6" s="276">
        <v>0.3</v>
      </c>
      <c r="J6" s="153">
        <f t="shared" ref="J6:J7" si="1">I6*C6</f>
        <v>4397.0646336</v>
      </c>
      <c r="K6" s="256"/>
      <c r="L6" s="257"/>
      <c r="M6" s="258"/>
    </row>
    <row r="7" spans="1:13" ht="13.8" x14ac:dyDescent="0.3">
      <c r="A7" s="264">
        <f>+'Guarda-Corpo e Corrimão'!A18</f>
        <v>2</v>
      </c>
      <c r="B7" s="151" t="str">
        <f>+'Guarda-Corpo e Corrimão'!B18</f>
        <v>MOBILIZAÇÃO E DESMOBILIZAÇÃO DE CANTEIRO</v>
      </c>
      <c r="C7" s="152">
        <f>+'Guarda-Corpo e Corrimão'!H19</f>
        <v>3220.2093</v>
      </c>
      <c r="D7" s="286">
        <f>C7/$C$10</f>
        <v>1.2135047883331727E-2</v>
      </c>
      <c r="E7" s="276">
        <v>0.5</v>
      </c>
      <c r="F7" s="153">
        <f>E7*C7</f>
        <v>1610.10465</v>
      </c>
      <c r="G7" s="276"/>
      <c r="H7" s="153">
        <f t="shared" si="0"/>
        <v>0</v>
      </c>
      <c r="I7" s="276">
        <v>0.5</v>
      </c>
      <c r="J7" s="153">
        <f t="shared" si="1"/>
        <v>1610.10465</v>
      </c>
      <c r="K7" s="256"/>
      <c r="L7" s="257"/>
      <c r="M7" s="258"/>
    </row>
    <row r="8" spans="1:13" ht="13.8" x14ac:dyDescent="0.3">
      <c r="A8" s="265">
        <f>+'Guarda-Corpo e Corrimão'!A20</f>
        <v>3</v>
      </c>
      <c r="B8" s="154" t="str">
        <f>+'Guarda-Corpo e Corrimão'!B20</f>
        <v>GUARDA-CORPO E CORRIMÃO</v>
      </c>
      <c r="C8" s="155">
        <f>+'Guarda-Corpo e Corrimão'!I20</f>
        <v>247487.27558181842</v>
      </c>
      <c r="D8" s="286">
        <f>C8/$C$10</f>
        <v>0.93263190678341357</v>
      </c>
      <c r="E8" s="276">
        <v>0.35</v>
      </c>
      <c r="F8" s="153">
        <f>E8*C8</f>
        <v>86620.546453636445</v>
      </c>
      <c r="G8" s="276">
        <v>0.35</v>
      </c>
      <c r="H8" s="153">
        <f>G8*C8</f>
        <v>86620.546453636445</v>
      </c>
      <c r="I8" s="276">
        <v>0.3</v>
      </c>
      <c r="J8" s="153">
        <f>I8*C8</f>
        <v>74246.182674545518</v>
      </c>
      <c r="K8" s="256"/>
      <c r="L8" s="257"/>
      <c r="M8" s="258"/>
    </row>
    <row r="9" spans="1:13" ht="16.2" customHeight="1" x14ac:dyDescent="0.3">
      <c r="A9" s="266"/>
      <c r="B9" s="113"/>
      <c r="C9" s="114"/>
      <c r="D9" s="287"/>
      <c r="E9" s="277"/>
      <c r="F9" s="116"/>
      <c r="G9" s="115"/>
      <c r="H9" s="113"/>
      <c r="I9" s="115"/>
      <c r="J9" s="267"/>
      <c r="K9" s="246"/>
      <c r="L9" s="247"/>
      <c r="M9" s="251"/>
    </row>
    <row r="10" spans="1:13" s="95" customFormat="1" ht="13.8" x14ac:dyDescent="0.3">
      <c r="A10" s="268" t="s">
        <v>135</v>
      </c>
      <c r="B10" s="241"/>
      <c r="C10" s="117">
        <f>SUM(C6:C9)</f>
        <v>265364.36699381843</v>
      </c>
      <c r="D10" s="288">
        <f>SUM(D6:D9)</f>
        <v>1</v>
      </c>
      <c r="E10" s="278">
        <f>+F10/C10</f>
        <v>0.35182025718249976</v>
      </c>
      <c r="F10" s="119">
        <f>SUM(F6:F9)</f>
        <v>93360.559842836446</v>
      </c>
      <c r="G10" s="118">
        <f>+H10/$C$10</f>
        <v>0.34575273324083383</v>
      </c>
      <c r="H10" s="119">
        <f>SUM(H6:H9)</f>
        <v>91750.455192836438</v>
      </c>
      <c r="I10" s="118">
        <f>+J10/$C$10</f>
        <v>0.30242700957666629</v>
      </c>
      <c r="J10" s="269">
        <f>SUM(J6:J9)</f>
        <v>80253.351958145518</v>
      </c>
      <c r="K10" s="248"/>
      <c r="L10" s="249"/>
      <c r="M10" s="259"/>
    </row>
    <row r="11" spans="1:13" s="95" customFormat="1" ht="14.4" thickBot="1" x14ac:dyDescent="0.35">
      <c r="A11" s="270" t="s">
        <v>136</v>
      </c>
      <c r="B11" s="271"/>
      <c r="C11" s="271"/>
      <c r="D11" s="289"/>
      <c r="E11" s="279">
        <f>+F11/C10</f>
        <v>0.35182025718249976</v>
      </c>
      <c r="F11" s="273">
        <f>+F10</f>
        <v>93360.559842836446</v>
      </c>
      <c r="G11" s="272">
        <f>+H11/$C$10</f>
        <v>0.69757299042333354</v>
      </c>
      <c r="H11" s="274">
        <f>+H10+F11</f>
        <v>185111.01503567287</v>
      </c>
      <c r="I11" s="272">
        <f>+J11/$C$10</f>
        <v>0.99999999999999978</v>
      </c>
      <c r="J11" s="275">
        <f>+J10+H11</f>
        <v>265364.36699381837</v>
      </c>
      <c r="K11" s="250"/>
      <c r="L11" s="249"/>
      <c r="M11" s="259"/>
    </row>
    <row r="12" spans="1:13" x14ac:dyDescent="0.25">
      <c r="A12" s="101"/>
      <c r="B12" s="96"/>
      <c r="C12" s="97"/>
      <c r="D12" s="96"/>
      <c r="E12" s="96"/>
      <c r="F12" s="98"/>
      <c r="G12" s="96"/>
      <c r="H12" s="96"/>
      <c r="I12" s="96"/>
      <c r="K12" s="251"/>
      <c r="L12" s="251"/>
      <c r="M12" s="251"/>
    </row>
    <row r="13" spans="1:13" x14ac:dyDescent="0.25">
      <c r="A13" s="242"/>
      <c r="B13" s="242"/>
      <c r="C13" s="99"/>
      <c r="D13" s="243"/>
      <c r="E13" s="243"/>
      <c r="F13" s="243"/>
      <c r="G13" s="243"/>
      <c r="H13" s="96"/>
      <c r="I13" s="244"/>
      <c r="J13" s="244"/>
      <c r="K13" s="251"/>
      <c r="L13" s="251"/>
      <c r="M13" s="251"/>
    </row>
    <row r="14" spans="1:13" x14ac:dyDescent="0.25">
      <c r="A14" s="101"/>
      <c r="B14" s="96"/>
      <c r="C14" s="97"/>
      <c r="D14" s="96"/>
      <c r="F14" s="56"/>
    </row>
    <row r="15" spans="1:13" x14ac:dyDescent="0.25">
      <c r="F15" s="56"/>
    </row>
    <row r="16" spans="1:13" x14ac:dyDescent="0.25">
      <c r="F16" s="56"/>
    </row>
    <row r="17" spans="6:6" x14ac:dyDescent="0.25">
      <c r="F17" s="56"/>
    </row>
    <row r="18" spans="6:6" x14ac:dyDescent="0.25">
      <c r="F18" s="56"/>
    </row>
    <row r="19" spans="6:6" x14ac:dyDescent="0.25">
      <c r="F19" s="56"/>
    </row>
  </sheetData>
  <sheetProtection selectLockedCells="1" selectUnlockedCells="1"/>
  <mergeCells count="14">
    <mergeCell ref="A1:J1"/>
    <mergeCell ref="G4:H4"/>
    <mergeCell ref="I4:J4"/>
    <mergeCell ref="A4:A5"/>
    <mergeCell ref="B4:B5"/>
    <mergeCell ref="C4:C5"/>
    <mergeCell ref="D4:D5"/>
    <mergeCell ref="E4:F4"/>
    <mergeCell ref="K4:L4"/>
    <mergeCell ref="A10:B10"/>
    <mergeCell ref="A11:D11"/>
    <mergeCell ref="A13:B13"/>
    <mergeCell ref="D13:G13"/>
    <mergeCell ref="I13:J13"/>
  </mergeCells>
  <printOptions horizontalCentered="1" verticalCentered="1"/>
  <pageMargins left="0.74803149606299213" right="0.51181102362204722" top="0.98425196850393704" bottom="0.98425196850393704" header="0.51181102362204722" footer="0.51181102362204722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BDI - Aliquota ISSQN - 5,0% (2)</vt:lpstr>
      <vt:lpstr>BDI - Aliquota ISSQN - 5,0%</vt:lpstr>
      <vt:lpstr>ENCARGOS SOCIAIS</vt:lpstr>
      <vt:lpstr>composição</vt:lpstr>
      <vt:lpstr>Guarda-Corpo e Corrimão</vt:lpstr>
      <vt:lpstr>CRONOGRAMA FISICO-FINANCEIR 2º</vt:lpstr>
      <vt:lpstr>composição!Area_de_impressao</vt:lpstr>
      <vt:lpstr>'CRONOGRAMA FISICO-FINANCEIR 2º'!Area_de_impressao</vt:lpstr>
      <vt:lpstr>'Guarda-Corpo e Corrimão'!Area_de_impressao</vt:lpstr>
      <vt:lpstr>Detalhamento.OpçãoServiços</vt:lpstr>
      <vt:lpstr>composição!Titulos_de_impressao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User</cp:lastModifiedBy>
  <cp:lastPrinted>2020-01-17T13:11:17Z</cp:lastPrinted>
  <dcterms:created xsi:type="dcterms:W3CDTF">2015-06-01T15:49:25Z</dcterms:created>
  <dcterms:modified xsi:type="dcterms:W3CDTF">2020-01-17T14:43:37Z</dcterms:modified>
</cp:coreProperties>
</file>